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daryagolovina/Desktop/"/>
    </mc:Choice>
  </mc:AlternateContent>
  <xr:revisionPtr revIDLastSave="0" documentId="13_ncr:1_{5B3F9922-B009-FD4C-903A-11E6E19A2F11}" xr6:coauthVersionLast="46" xr6:coauthVersionMax="46" xr10:uidLastSave="{00000000-0000-0000-0000-000000000000}"/>
  <bookViews>
    <workbookView xWindow="1480" yWindow="500" windowWidth="27280" windowHeight="17500" xr2:uid="{00000000-000D-0000-FFFF-FFFF00000000}"/>
  </bookViews>
  <sheets>
    <sheet name="ПМОВ" sheetId="3" r:id="rId1"/>
    <sheet name="Ч1" sheetId="1" r:id="rId2"/>
    <sheet name="Ч2" sheetId="2" r:id="rId3"/>
    <sheet name="Ч3" sheetId="4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F8" i="1"/>
  <c r="H11" i="2"/>
  <c r="J11" i="2"/>
  <c r="H12" i="2"/>
  <c r="J12" i="2"/>
  <c r="H13" i="2"/>
  <c r="J13" i="2"/>
  <c r="J14" i="2"/>
  <c r="J16" i="2"/>
  <c r="J17" i="2"/>
  <c r="D25" i="2"/>
  <c r="D24" i="2"/>
  <c r="D23" i="2"/>
  <c r="D12" i="4"/>
  <c r="D7" i="1"/>
  <c r="C8" i="1"/>
  <c r="H4" i="3"/>
  <c r="H5" i="3"/>
  <c r="H6" i="3"/>
  <c r="H7" i="3"/>
  <c r="E10" i="3"/>
  <c r="D5" i="1"/>
  <c r="D6" i="1"/>
  <c r="D8" i="1"/>
  <c r="O36" i="2"/>
  <c r="O37" i="2"/>
  <c r="O40" i="2"/>
  <c r="Q40" i="2"/>
  <c r="E11" i="3"/>
  <c r="G8" i="1"/>
  <c r="G7" i="1"/>
  <c r="D47" i="2"/>
  <c r="L38" i="2"/>
  <c r="N38" i="2"/>
  <c r="N35" i="2"/>
  <c r="L36" i="2"/>
  <c r="N36" i="2"/>
  <c r="L37" i="2"/>
  <c r="N37" i="2"/>
  <c r="N40" i="2"/>
  <c r="D48" i="2"/>
  <c r="D46" i="2"/>
  <c r="D44" i="2"/>
  <c r="D43" i="2"/>
  <c r="Q38" i="2"/>
  <c r="L40" i="2"/>
  <c r="Q37" i="2"/>
  <c r="P37" i="2"/>
  <c r="A37" i="2"/>
  <c r="Q36" i="2"/>
  <c r="P36" i="2"/>
  <c r="G4" i="3"/>
  <c r="G5" i="3"/>
  <c r="E5" i="4"/>
  <c r="G6" i="3"/>
  <c r="G7" i="3"/>
  <c r="D19" i="4"/>
  <c r="E14" i="4"/>
  <c r="G17" i="2"/>
  <c r="H17" i="2"/>
  <c r="A14" i="2"/>
  <c r="A16" i="2"/>
  <c r="H8" i="1"/>
  <c r="G6" i="1"/>
  <c r="G5" i="1"/>
  <c r="D20" i="2"/>
  <c r="D21" i="2"/>
  <c r="I17" i="2"/>
  <c r="E9" i="3"/>
</calcChain>
</file>

<file path=xl/sharedStrings.xml><?xml version="1.0" encoding="utf-8"?>
<sst xmlns="http://schemas.openxmlformats.org/spreadsheetml/2006/main" count="172" uniqueCount="110">
  <si>
    <t>Инструмент продвижения</t>
  </si>
  <si>
    <t>Единицы измерения</t>
  </si>
  <si>
    <t>Количество прочтений (дочитываний, где возможно) и реакций - уникальных пользователей ПЛАН</t>
  </si>
  <si>
    <t>Уникальный охват</t>
  </si>
  <si>
    <t>Данные статистики</t>
  </si>
  <si>
    <t>Цена без налогов</t>
  </si>
  <si>
    <t>НДС</t>
  </si>
  <si>
    <t>Дочитывания статьи до конца</t>
  </si>
  <si>
    <t xml:space="preserve">Открытая статистика </t>
  </si>
  <si>
    <t>10 публикаций блогеров Instagram</t>
  </si>
  <si>
    <t>Просмотры и все действия с постом (лайки, шеры, комменты)</t>
  </si>
  <si>
    <t>Скрины из ЛК блогеров (+можно проверить по кол-ву лайков - открытая статистика)</t>
  </si>
  <si>
    <t>50 Мам Амбассадоров</t>
  </si>
  <si>
    <t>Скрины, ссылки на отзывы и комментарии</t>
  </si>
  <si>
    <t>-</t>
  </si>
  <si>
    <t>№</t>
  </si>
  <si>
    <t>Тип размещения</t>
  </si>
  <si>
    <t>Период размещения</t>
  </si>
  <si>
    <t>Единица измерения стоимости размещения</t>
  </si>
  <si>
    <t>Цена за единицу, без НДС, руб.</t>
  </si>
  <si>
    <t>Стоимость по прайс-листу, без НДС, руб.</t>
  </si>
  <si>
    <t>Скидка (%)</t>
  </si>
  <si>
    <t>Стоимость после скидки, без НДС, руб.</t>
  </si>
  <si>
    <t>Динамика</t>
  </si>
  <si>
    <t>1 000 показов</t>
  </si>
  <si>
    <t>ИТОГО:</t>
  </si>
  <si>
    <t>Период: 1 месяц</t>
  </si>
  <si>
    <t>Формат анонсирования</t>
  </si>
  <si>
    <t>KPI</t>
  </si>
  <si>
    <t>Охват (человек на проекте)</t>
  </si>
  <si>
    <t>Производство проекта "под ключ", включая гонорар специалиста (консультанта)</t>
  </si>
  <si>
    <t>1 месяц</t>
  </si>
  <si>
    <t>Баннер footer</t>
  </si>
  <si>
    <t>Количество показов</t>
  </si>
  <si>
    <t>Пуш-сообщение</t>
  </si>
  <si>
    <t>2 раза в месяц</t>
  </si>
  <si>
    <t>сообщение</t>
  </si>
  <si>
    <t>письмо</t>
  </si>
  <si>
    <t>Стоимость уникального пользователя с учетом продакшен</t>
  </si>
  <si>
    <t>Стоимость проекта руб. до НДС:</t>
  </si>
  <si>
    <t>Стоимость продакшен</t>
  </si>
  <si>
    <t>Блоки работ</t>
  </si>
  <si>
    <t>Количество пользователей, вовлеченных в коммуникацию</t>
  </si>
  <si>
    <t>Примечания</t>
  </si>
  <si>
    <t xml:space="preserve"> Полный медиаплан 
(см. вкладку 2)</t>
  </si>
  <si>
    <t>Полный медиаплан 
(см. вкладку 3)</t>
  </si>
  <si>
    <t>Это уникальные пользователи проекта</t>
  </si>
  <si>
    <t>Итого руб. до НДС</t>
  </si>
  <si>
    <t>Стоимость без налогов</t>
  </si>
  <si>
    <t>Нативный формат 
(баннер между статьями)</t>
  </si>
  <si>
    <t>Стоимость уникального пользователя без учета продакшена</t>
  </si>
  <si>
    <t>Формат спецпроекта: лендинг с активностями</t>
  </si>
  <si>
    <t>Описание</t>
  </si>
  <si>
    <t>Бюджет, руб., без НДС</t>
  </si>
  <si>
    <t>Итого, руб.,
без НДС</t>
  </si>
  <si>
    <t xml:space="preserve">Создание страницы/лендинг на МирВрача  </t>
  </si>
  <si>
    <t xml:space="preserve">Разработка /создание Публикации/Видео </t>
  </si>
  <si>
    <t>Количество публикаций , шт.</t>
  </si>
  <si>
    <t>Разработка контента:</t>
  </si>
  <si>
    <t>Стоимость 1 контакта:</t>
  </si>
  <si>
    <t>Количество контактов</t>
  </si>
  <si>
    <t>Общая стоимость контактов:</t>
  </si>
  <si>
    <t>Стоимость создания рассылки:</t>
  </si>
  <si>
    <t>Количество рассылок, шт.</t>
  </si>
  <si>
    <t>Разработка рассылки</t>
  </si>
  <si>
    <t xml:space="preserve">Общая стоимость контактов: </t>
  </si>
  <si>
    <t>Полный медиаплан 
(см. вкладку 4)</t>
  </si>
  <si>
    <t>Стоимость уникального пользователя без учета продакшен</t>
  </si>
  <si>
    <t>Стоимость проекта без учета продакшен</t>
  </si>
  <si>
    <t>СПЕЦПРОЕКТ "Проверено мамами. Одобрено врачами" от В2М</t>
  </si>
  <si>
    <t>Административная часть и креативная концепция:
- концепция спецпроекта
- эккаунтинг
- подбор площадок и замены при необходимости
- контент и права на него
- видео-продакшен, работа дизайнера и копирайт
- web решение B2M_Web_Solutions и права на готовый сайт</t>
  </si>
  <si>
    <t>РАЗМЕЩЕНИЕ НА В2С АУДИТОРИЮ - ЧАСТЬ 1
- Яндекс.Дзен
- Instagram
- амбассадоры</t>
  </si>
  <si>
    <t>РАЗМЕЩЕНИЕ НА В2В АУДИТОРИЮ</t>
  </si>
  <si>
    <t>Это пользователи, которые сделали активное действие. Продемонтрировали, что материал вызвал у них интерес: дочинали до конца, лайкнули пост + добавили в закладки + оставили комментарий и тд.</t>
  </si>
  <si>
    <t>Это состоявшиеся контакты с врачами</t>
  </si>
  <si>
    <t>РАЗМЕЩЕНИЕ НА В2С АУДИТОРИЮ - ЧАСТЬ 2
Календарь беременности / Мамсила</t>
  </si>
  <si>
    <t>В2С - ЧАСТЬ 1</t>
  </si>
  <si>
    <t xml:space="preserve"> -</t>
  </si>
  <si>
    <t>Стоимость действия / отзыва</t>
  </si>
  <si>
    <t>Отзывы, комментарии на топовых и тематических площадках, в отзовиках. 
Захватываем 20 - 30 площадок.</t>
  </si>
  <si>
    <r>
      <t xml:space="preserve">Рассылка </t>
    </r>
    <r>
      <rPr>
        <sz val="11"/>
        <color rgb="FFFF0000"/>
        <rFont val="Open Sans"/>
        <family val="2"/>
        <charset val="204"/>
      </rPr>
      <t>(БОНУС)</t>
    </r>
  </si>
  <si>
    <r>
      <t xml:space="preserve">Анонсирование специальными форматами </t>
    </r>
    <r>
      <rPr>
        <sz val="11"/>
        <color rgb="FFFF0000"/>
        <rFont val="Open Sans"/>
        <family val="2"/>
        <charset val="204"/>
      </rPr>
      <t>(БОНУС)</t>
    </r>
  </si>
  <si>
    <t>РАБОТЫ, НЕ ВХОДЯЩИЕ ПО УМОЛЧАНИЮ В ПАКЕТ</t>
  </si>
  <si>
    <t xml:space="preserve">Разработка /создание публикации (текст) </t>
  </si>
  <si>
    <t xml:space="preserve">Тематическая страница (брендированный лендинг) внутри портала МирВрача; 
размещается видео, опрос и т.д. </t>
  </si>
  <si>
    <t xml:space="preserve">KPI (состоявшиеяся контакты)
Контакт = чтение страницы от 15 сек. </t>
  </si>
  <si>
    <t xml:space="preserve">Брендированная e-mail рассылка, посвящённая препарату. 
Контакт = открытое письмо
OR=15% </t>
  </si>
  <si>
    <t>Рекламный формат / Размер / Таргет</t>
  </si>
  <si>
    <t>Позиция на сайте</t>
  </si>
  <si>
    <t>Таргетирование</t>
  </si>
  <si>
    <t>Количество единиц</t>
  </si>
  <si>
    <t>Наценка за таргетинг по ГЕО</t>
  </si>
  <si>
    <t>Наценка за таргетинг по статусу пользователя и возрасту ребёнка  - Женщины с детьми от 6 месяцев</t>
  </si>
  <si>
    <t>Показы анонсирующих форматов</t>
  </si>
  <si>
    <t>CPM (стоимость за 1000 показов) после скидки, до НДС</t>
  </si>
  <si>
    <t>Охват анонсирующих форматов / прогноз</t>
  </si>
  <si>
    <t>Производство проекта "под ключ"</t>
  </si>
  <si>
    <t>Лендинг с описанными механиками (контент, дизайн, вёрстка, программирование, тестирование, создание анонсирования, менеджмент) + призы</t>
  </si>
  <si>
    <t>Баннер в контенте</t>
  </si>
  <si>
    <t>Все внутренние страницы сайта, desktop\mobile</t>
  </si>
  <si>
    <t>ГЕО: РФ</t>
  </si>
  <si>
    <t>Баннер перетяжка</t>
  </si>
  <si>
    <t>Все страницы сайта,  desktop\mobile</t>
  </si>
  <si>
    <t>1 клик</t>
  </si>
  <si>
    <t>Тизеры, гиперссылки, блок на главной странице, промо под постами, уведомления пользователей</t>
  </si>
  <si>
    <t>Тематические площадки</t>
  </si>
  <si>
    <t>В2С - ЧАСТЬ 2. "Календарь Беременности" или "МАМСИЛА"</t>
  </si>
  <si>
    <t>5 материалов на каналах Яндекс.Дзен</t>
  </si>
  <si>
    <r>
      <t xml:space="preserve">Анонсирование редакционными форматами, </t>
    </r>
    <r>
      <rPr>
        <b/>
        <sz val="11"/>
        <color theme="1"/>
        <rFont val="Open Sans"/>
        <family val="2"/>
      </rPr>
      <t>БОНУС</t>
    </r>
  </si>
  <si>
    <t>B2M_Программатик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</si>
</sst>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#,##0\ &quot;₽&quot;"/>
    <numFmt numFmtId="166" formatCode="#,##0.00\ &quot;₽&quot;"/>
    <numFmt numFmtId="167" formatCode="#,##0.00&quot;р.&quot;"/>
    <numFmt numFmtId="168" formatCode="#,##0\ &quot;р.&quot;"/>
    <numFmt numFmtId="169" formatCode="_(&quot;$&quot;* #,##0.00_);_(&quot;$&quot;* \(#,##0.00\);_(&quot;$&quot;* &quot;-&quot;??_);_(@_)"/>
    <numFmt numFmtId="170" formatCode="#,##0.00\ &quot;р.&quot;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b/>
      <sz val="12"/>
      <color theme="1"/>
      <name val="Open Sans"/>
      <family val="2"/>
      <charset val="204"/>
    </font>
    <font>
      <sz val="12"/>
      <color theme="1"/>
      <name val="Open Sans"/>
      <family val="2"/>
      <charset val="204"/>
    </font>
    <font>
      <sz val="16"/>
      <color theme="1"/>
      <name val="Open Sans"/>
      <family val="2"/>
      <charset val="204"/>
    </font>
    <font>
      <sz val="22"/>
      <color theme="1"/>
      <name val="Open Sans"/>
      <family val="2"/>
      <charset val="204"/>
    </font>
    <font>
      <b/>
      <sz val="28"/>
      <color theme="1"/>
      <name val="Open Sans"/>
      <family val="2"/>
      <charset val="204"/>
    </font>
    <font>
      <b/>
      <sz val="48"/>
      <color theme="1"/>
      <name val="Open Sans"/>
      <family val="2"/>
      <charset val="204"/>
    </font>
    <font>
      <b/>
      <sz val="18"/>
      <color theme="1"/>
      <name val="Open Sans"/>
      <family val="2"/>
      <charset val="204"/>
    </font>
    <font>
      <sz val="11"/>
      <color theme="1"/>
      <name val="Open Sans"/>
      <family val="2"/>
    </font>
    <font>
      <b/>
      <sz val="14"/>
      <color theme="1"/>
      <name val="Open Sans"/>
      <family val="2"/>
      <charset val="204"/>
    </font>
    <font>
      <sz val="14"/>
      <color theme="1"/>
      <name val="Open Sans"/>
      <family val="2"/>
      <charset val="204"/>
    </font>
    <font>
      <sz val="11"/>
      <color theme="1"/>
      <name val="Calibri"/>
      <family val="2"/>
      <scheme val="minor"/>
    </font>
    <font>
      <b/>
      <sz val="20"/>
      <color theme="1"/>
      <name val="Open Sans"/>
      <family val="2"/>
      <charset val="204"/>
    </font>
    <font>
      <sz val="11"/>
      <name val="Open Sans"/>
      <family val="2"/>
      <charset val="204"/>
    </font>
    <font>
      <b/>
      <sz val="11"/>
      <name val="Open Sans"/>
      <family val="2"/>
      <charset val="204"/>
    </font>
    <font>
      <b/>
      <sz val="11"/>
      <color theme="1"/>
      <name val="Open Sans"/>
      <family val="2"/>
      <charset val="204"/>
    </font>
    <font>
      <sz val="11"/>
      <color rgb="FFFF0000"/>
      <name val="Open Sans"/>
      <family val="2"/>
      <charset val="204"/>
    </font>
    <font>
      <b/>
      <sz val="41"/>
      <name val="Open Sans"/>
      <family val="2"/>
      <charset val="204"/>
    </font>
    <font>
      <sz val="41"/>
      <name val="Open Sans"/>
      <family val="2"/>
      <charset val="204"/>
    </font>
    <font>
      <sz val="8"/>
      <name val="Calibri"/>
      <family val="2"/>
      <scheme val="minor"/>
    </font>
    <font>
      <sz val="11"/>
      <color theme="1"/>
      <name val="Open Sans"/>
      <family val="2"/>
      <charset val="204"/>
    </font>
    <font>
      <b/>
      <sz val="12"/>
      <name val="Open Sans"/>
      <family val="2"/>
      <charset val="204"/>
    </font>
    <font>
      <b/>
      <sz val="24"/>
      <color theme="1"/>
      <name val="Open Sans"/>
      <family val="2"/>
      <charset val="204"/>
    </font>
    <font>
      <b/>
      <sz val="22"/>
      <color theme="1"/>
      <name val="Open Sans"/>
      <family val="2"/>
      <charset val="204"/>
    </font>
    <font>
      <b/>
      <sz val="11"/>
      <color theme="1"/>
      <name val="Open Sans"/>
      <family val="2"/>
    </font>
    <font>
      <b/>
      <sz val="1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91B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9" fontId="17" fillId="0" borderId="0" applyFont="0" applyFill="0" applyBorder="0" applyAlignment="0" applyProtection="0"/>
  </cellStyleXfs>
  <cellXfs count="193">
    <xf numFmtId="0" fontId="0" fillId="0" borderId="0" xfId="0"/>
    <xf numFmtId="0" fontId="7" fillId="3" borderId="0" xfId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65" fontId="11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8" fillId="0" borderId="0" xfId="0" applyFont="1"/>
    <xf numFmtId="0" fontId="15" fillId="0" borderId="4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15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/>
    <xf numFmtId="3" fontId="16" fillId="0" borderId="0" xfId="0" applyNumberFormat="1" applyFont="1"/>
    <xf numFmtId="3" fontId="16" fillId="0" borderId="5" xfId="0" applyNumberFormat="1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 readingOrder="1"/>
    </xf>
    <xf numFmtId="3" fontId="15" fillId="0" borderId="18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9" fillId="3" borderId="0" xfId="1" applyFont="1" applyFill="1"/>
    <xf numFmtId="0" fontId="19" fillId="3" borderId="0" xfId="1" applyFont="1" applyFill="1" applyAlignment="1">
      <alignment horizontal="center"/>
    </xf>
    <xf numFmtId="3" fontId="19" fillId="3" borderId="0" xfId="1" applyNumberFormat="1" applyFont="1" applyFill="1" applyAlignment="1">
      <alignment horizontal="center"/>
    </xf>
    <xf numFmtId="0" fontId="20" fillId="3" borderId="0" xfId="1" applyFont="1" applyFill="1"/>
    <xf numFmtId="0" fontId="19" fillId="3" borderId="0" xfId="1" applyFont="1" applyFill="1" applyAlignment="1">
      <alignment vertical="center"/>
    </xf>
    <xf numFmtId="9" fontId="19" fillId="3" borderId="0" xfId="3" applyFont="1" applyFill="1" applyAlignment="1">
      <alignment horizontal="center"/>
    </xf>
    <xf numFmtId="0" fontId="21" fillId="4" borderId="1" xfId="4" applyFont="1" applyFill="1" applyBorder="1" applyAlignment="1">
      <alignment horizontal="center" vertical="center" wrapText="1"/>
    </xf>
    <xf numFmtId="0" fontId="21" fillId="4" borderId="2" xfId="4" applyFont="1" applyFill="1" applyBorder="1" applyAlignment="1">
      <alignment horizontal="center" vertical="center" wrapText="1"/>
    </xf>
    <xf numFmtId="167" fontId="21" fillId="4" borderId="2" xfId="4" applyNumberFormat="1" applyFont="1" applyFill="1" applyBorder="1" applyAlignment="1">
      <alignment horizontal="center" vertical="center" wrapText="1"/>
    </xf>
    <xf numFmtId="9" fontId="21" fillId="4" borderId="2" xfId="4" applyNumberFormat="1" applyFont="1" applyFill="1" applyBorder="1" applyAlignment="1">
      <alignment horizontal="center" vertical="center" wrapText="1"/>
    </xf>
    <xf numFmtId="0" fontId="21" fillId="4" borderId="3" xfId="4" applyFont="1" applyFill="1" applyBorder="1" applyAlignment="1">
      <alignment horizontal="center" vertical="center" wrapText="1"/>
    </xf>
    <xf numFmtId="0" fontId="21" fillId="3" borderId="0" xfId="1" applyFont="1" applyFill="1" applyAlignment="1">
      <alignment horizontal="center" vertical="center"/>
    </xf>
    <xf numFmtId="0" fontId="19" fillId="0" borderId="0" xfId="5" applyFont="1" applyAlignment="1">
      <alignment horizontal="center" vertical="center" wrapText="1"/>
    </xf>
    <xf numFmtId="0" fontId="19" fillId="3" borderId="0" xfId="1" applyFont="1" applyFill="1" applyAlignment="1">
      <alignment horizontal="center" vertical="center" wrapText="1"/>
    </xf>
    <xf numFmtId="0" fontId="19" fillId="0" borderId="4" xfId="5" applyFont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5" xfId="6" applyFont="1" applyBorder="1" applyAlignment="1">
      <alignment horizontal="center" vertical="center"/>
    </xf>
    <xf numFmtId="0" fontId="19" fillId="3" borderId="5" xfId="6" applyFont="1" applyFill="1" applyBorder="1" applyAlignment="1">
      <alignment horizontal="center" vertical="center"/>
    </xf>
    <xf numFmtId="168" fontId="19" fillId="3" borderId="5" xfId="6" applyNumberFormat="1" applyFont="1" applyFill="1" applyBorder="1" applyAlignment="1">
      <alignment horizontal="center" vertical="center"/>
    </xf>
    <xf numFmtId="3" fontId="19" fillId="3" borderId="5" xfId="6" applyNumberFormat="1" applyFont="1" applyFill="1" applyBorder="1" applyAlignment="1">
      <alignment horizontal="center" vertical="center"/>
    </xf>
    <xf numFmtId="9" fontId="19" fillId="3" borderId="5" xfId="6" applyNumberFormat="1" applyFont="1" applyFill="1" applyBorder="1" applyAlignment="1">
      <alignment horizontal="center" vertical="center"/>
    </xf>
    <xf numFmtId="9" fontId="20" fillId="2" borderId="8" xfId="6" applyNumberFormat="1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 wrapText="1"/>
    </xf>
    <xf numFmtId="3" fontId="21" fillId="3" borderId="6" xfId="6" applyNumberFormat="1" applyFont="1" applyFill="1" applyBorder="1" applyAlignment="1">
      <alignment horizontal="center" vertical="center" wrapText="1"/>
    </xf>
    <xf numFmtId="0" fontId="19" fillId="3" borderId="0" xfId="7" applyFont="1" applyFill="1" applyBorder="1" applyAlignment="1" applyProtection="1">
      <alignment horizontal="center" vertical="center" wrapText="1"/>
    </xf>
    <xf numFmtId="167" fontId="14" fillId="3" borderId="0" xfId="6" applyNumberFormat="1" applyFont="1" applyFill="1" applyBorder="1" applyAlignment="1">
      <alignment horizontal="center" vertical="center" wrapText="1"/>
    </xf>
    <xf numFmtId="0" fontId="24" fillId="3" borderId="0" xfId="1" applyFont="1" applyFill="1"/>
    <xf numFmtId="0" fontId="8" fillId="3" borderId="0" xfId="1" applyFont="1" applyFill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19" fillId="3" borderId="0" xfId="1" applyFont="1" applyFill="1" applyBorder="1"/>
    <xf numFmtId="3" fontId="19" fillId="3" borderId="0" xfId="1" applyNumberFormat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 vertical="center"/>
    </xf>
    <xf numFmtId="166" fontId="20" fillId="3" borderId="0" xfId="7" applyNumberFormat="1" applyFont="1" applyFill="1" applyBorder="1" applyAlignment="1" applyProtection="1">
      <alignment horizontal="center" vertical="center" wrapText="1"/>
    </xf>
    <xf numFmtId="3" fontId="20" fillId="3" borderId="0" xfId="5" applyNumberFormat="1" applyFont="1" applyFill="1" applyBorder="1" applyAlignment="1">
      <alignment vertical="center" wrapText="1"/>
    </xf>
    <xf numFmtId="9" fontId="20" fillId="3" borderId="0" xfId="6" applyNumberFormat="1" applyFont="1" applyFill="1" applyBorder="1" applyAlignment="1">
      <alignment horizontal="center" vertical="center"/>
    </xf>
    <xf numFmtId="0" fontId="21" fillId="3" borderId="0" xfId="1" applyFont="1" applyFill="1" applyAlignment="1">
      <alignment horizontal="center" vertical="center" wrapText="1"/>
    </xf>
    <xf numFmtId="0" fontId="20" fillId="3" borderId="0" xfId="5" applyFont="1" applyFill="1" applyBorder="1" applyAlignment="1">
      <alignment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167" fontId="21" fillId="2" borderId="2" xfId="4" applyNumberFormat="1" applyFont="1" applyFill="1" applyBorder="1" applyAlignment="1">
      <alignment horizontal="center" vertical="center" wrapText="1"/>
    </xf>
    <xf numFmtId="9" fontId="21" fillId="2" borderId="2" xfId="4" applyNumberFormat="1" applyFont="1" applyFill="1" applyBorder="1" applyAlignment="1">
      <alignment horizontal="center" vertical="center" wrapText="1"/>
    </xf>
    <xf numFmtId="0" fontId="21" fillId="2" borderId="3" xfId="4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0" fontId="19" fillId="3" borderId="5" xfId="6" applyNumberFormat="1" applyFont="1" applyFill="1" applyBorder="1" applyAlignment="1">
      <alignment horizontal="center" vertical="center"/>
    </xf>
    <xf numFmtId="9" fontId="26" fillId="3" borderId="5" xfId="6" applyNumberFormat="1" applyFont="1" applyFill="1" applyBorder="1" applyAlignment="1">
      <alignment horizontal="center" vertical="center"/>
    </xf>
    <xf numFmtId="3" fontId="19" fillId="3" borderId="5" xfId="6" applyNumberFormat="1" applyFont="1" applyFill="1" applyBorder="1" applyAlignment="1">
      <alignment horizontal="center" vertical="center" wrapText="1"/>
    </xf>
    <xf numFmtId="170" fontId="19" fillId="3" borderId="5" xfId="6" applyNumberFormat="1" applyFont="1" applyFill="1" applyBorder="1" applyAlignment="1">
      <alignment horizontal="center" vertical="center" wrapText="1"/>
    </xf>
    <xf numFmtId="3" fontId="19" fillId="3" borderId="6" xfId="6" applyNumberFormat="1" applyFont="1" applyFill="1" applyBorder="1" applyAlignment="1">
      <alignment horizontal="center" vertical="center" wrapText="1"/>
    </xf>
    <xf numFmtId="17" fontId="19" fillId="0" borderId="5" xfId="6" applyNumberFormat="1" applyFont="1" applyBorder="1" applyAlignment="1">
      <alignment horizontal="center" vertical="center" wrapText="1"/>
    </xf>
    <xf numFmtId="9" fontId="22" fillId="3" borderId="5" xfId="6" applyNumberFormat="1" applyFont="1" applyFill="1" applyBorder="1" applyAlignment="1">
      <alignment horizontal="center" vertical="center"/>
    </xf>
    <xf numFmtId="168" fontId="19" fillId="3" borderId="5" xfId="6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 readingOrder="1"/>
    </xf>
    <xf numFmtId="0" fontId="16" fillId="0" borderId="5" xfId="0" applyFont="1" applyFill="1" applyBorder="1" applyAlignment="1">
      <alignment horizontal="center" vertical="center" wrapText="1" readingOrder="1"/>
    </xf>
    <xf numFmtId="168" fontId="27" fillId="2" borderId="8" xfId="6" applyNumberFormat="1" applyFont="1" applyFill="1" applyBorder="1" applyAlignment="1">
      <alignment horizontal="center" vertical="center"/>
    </xf>
    <xf numFmtId="9" fontId="27" fillId="2" borderId="8" xfId="6" applyNumberFormat="1" applyFont="1" applyFill="1" applyBorder="1" applyAlignment="1">
      <alignment horizontal="center" vertical="center"/>
    </xf>
    <xf numFmtId="3" fontId="27" fillId="2" borderId="8" xfId="6" applyNumberFormat="1" applyFont="1" applyFill="1" applyBorder="1" applyAlignment="1">
      <alignment horizontal="center" vertical="center" wrapText="1"/>
    </xf>
    <xf numFmtId="170" fontId="27" fillId="2" borderId="8" xfId="6" applyNumberFormat="1" applyFont="1" applyFill="1" applyBorder="1" applyAlignment="1">
      <alignment horizontal="center" vertical="center" wrapText="1"/>
    </xf>
    <xf numFmtId="3" fontId="27" fillId="2" borderId="9" xfId="6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horizontal="left" vertical="center" wrapText="1" readingOrder="1"/>
    </xf>
    <xf numFmtId="0" fontId="12" fillId="0" borderId="3" xfId="0" applyFont="1" applyFill="1" applyBorder="1" applyAlignment="1">
      <alignment horizontal="left" vertical="center" wrapText="1" readingOrder="1"/>
    </xf>
    <xf numFmtId="0" fontId="15" fillId="2" borderId="5" xfId="0" applyFont="1" applyFill="1" applyBorder="1" applyAlignment="1">
      <alignment horizontal="center" vertical="center" wrapText="1" readingOrder="1"/>
    </xf>
    <xf numFmtId="0" fontId="15" fillId="2" borderId="6" xfId="0" applyFont="1" applyFill="1" applyBorder="1" applyAlignment="1">
      <alignment horizontal="center" vertical="center" wrapText="1" readingOrder="1"/>
    </xf>
    <xf numFmtId="0" fontId="19" fillId="3" borderId="4" xfId="7" applyFont="1" applyFill="1" applyBorder="1" applyAlignment="1" applyProtection="1">
      <alignment horizontal="center" vertical="center" wrapText="1"/>
    </xf>
    <xf numFmtId="0" fontId="19" fillId="3" borderId="5" xfId="7" applyFont="1" applyFill="1" applyBorder="1" applyAlignment="1" applyProtection="1">
      <alignment horizontal="center" vertical="center" wrapText="1"/>
    </xf>
    <xf numFmtId="0" fontId="19" fillId="3" borderId="10" xfId="7" applyFont="1" applyFill="1" applyBorder="1" applyAlignment="1" applyProtection="1">
      <alignment horizontal="center" vertical="center" wrapText="1"/>
    </xf>
    <xf numFmtId="0" fontId="19" fillId="3" borderId="11" xfId="7" applyFont="1" applyFill="1" applyBorder="1" applyAlignment="1" applyProtection="1">
      <alignment horizontal="center" vertical="center" wrapText="1"/>
    </xf>
    <xf numFmtId="0" fontId="19" fillId="3" borderId="7" xfId="7" applyFont="1" applyFill="1" applyBorder="1" applyAlignment="1" applyProtection="1">
      <alignment horizontal="center" vertical="center" wrapText="1"/>
    </xf>
    <xf numFmtId="0" fontId="19" fillId="3" borderId="8" xfId="7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7" fillId="2" borderId="7" xfId="5" applyFont="1" applyFill="1" applyBorder="1" applyAlignment="1">
      <alignment horizontal="right" vertical="center" wrapText="1"/>
    </xf>
    <xf numFmtId="0" fontId="27" fillId="2" borderId="8" xfId="5" applyFont="1" applyFill="1" applyBorder="1" applyAlignment="1">
      <alignment horizontal="right" vertical="center" wrapText="1"/>
    </xf>
    <xf numFmtId="0" fontId="23" fillId="3" borderId="0" xfId="1" applyFont="1" applyFill="1" applyAlignment="1">
      <alignment horizontal="left"/>
    </xf>
    <xf numFmtId="0" fontId="20" fillId="2" borderId="7" xfId="5" applyFont="1" applyFill="1" applyBorder="1" applyAlignment="1">
      <alignment horizontal="right" vertical="center" wrapText="1"/>
    </xf>
    <xf numFmtId="0" fontId="20" fillId="2" borderId="8" xfId="5" applyFont="1" applyFill="1" applyBorder="1" applyAlignment="1">
      <alignment horizontal="right" vertical="center" wrapText="1"/>
    </xf>
    <xf numFmtId="0" fontId="21" fillId="4" borderId="1" xfId="4" applyFont="1" applyFill="1" applyBorder="1" applyAlignment="1">
      <alignment horizontal="center" vertical="center" wrapText="1"/>
    </xf>
    <xf numFmtId="0" fontId="21" fillId="4" borderId="2" xfId="4" applyFont="1" applyFill="1" applyBorder="1" applyAlignment="1">
      <alignment horizontal="center" vertical="center" wrapText="1"/>
    </xf>
    <xf numFmtId="0" fontId="21" fillId="4" borderId="3" xfId="4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3" fontId="29" fillId="0" borderId="19" xfId="1" applyNumberFormat="1" applyFont="1" applyFill="1" applyBorder="1" applyAlignment="1">
      <alignment horizontal="center" vertical="center" wrapText="1"/>
    </xf>
    <xf numFmtId="3" fontId="29" fillId="0" borderId="33" xfId="1" applyNumberFormat="1" applyFont="1" applyFill="1" applyBorder="1" applyAlignment="1">
      <alignment horizontal="center" vertical="center" wrapText="1"/>
    </xf>
    <xf numFmtId="3" fontId="29" fillId="0" borderId="35" xfId="1" applyNumberFormat="1" applyFont="1" applyFill="1" applyBorder="1" applyAlignment="1">
      <alignment horizontal="center" vertical="center" wrapText="1"/>
    </xf>
    <xf numFmtId="3" fontId="18" fillId="0" borderId="19" xfId="1" applyNumberFormat="1" applyFont="1" applyFill="1" applyBorder="1" applyAlignment="1">
      <alignment horizontal="center" vertical="center" wrapText="1"/>
    </xf>
    <xf numFmtId="3" fontId="18" fillId="0" borderId="33" xfId="1" applyNumberFormat="1" applyFont="1" applyFill="1" applyBorder="1" applyAlignment="1">
      <alignment horizontal="center" vertical="center" wrapText="1"/>
    </xf>
    <xf numFmtId="3" fontId="18" fillId="0" borderId="34" xfId="1" applyNumberFormat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left" vertical="center" wrapText="1"/>
    </xf>
    <xf numFmtId="0" fontId="15" fillId="3" borderId="31" xfId="1" applyFont="1" applyFill="1" applyBorder="1" applyAlignment="1">
      <alignment horizontal="left" vertical="center" wrapText="1"/>
    </xf>
    <xf numFmtId="0" fontId="15" fillId="3" borderId="32" xfId="1" applyFont="1" applyFill="1" applyBorder="1" applyAlignment="1">
      <alignment horizontal="left" vertical="center" wrapText="1"/>
    </xf>
    <xf numFmtId="3" fontId="18" fillId="3" borderId="18" xfId="1" applyNumberFormat="1" applyFont="1" applyFill="1" applyBorder="1" applyAlignment="1">
      <alignment horizontal="center" vertical="center" wrapText="1"/>
    </xf>
    <xf numFmtId="3" fontId="18" fillId="3" borderId="29" xfId="1" applyNumberFormat="1" applyFont="1" applyFill="1" applyBorder="1" applyAlignment="1">
      <alignment horizontal="center" vertical="center" wrapText="1"/>
    </xf>
    <xf numFmtId="3" fontId="18" fillId="3" borderId="30" xfId="1" applyNumberFormat="1" applyFont="1" applyFill="1" applyBorder="1" applyAlignment="1">
      <alignment horizontal="center" vertical="center" wrapText="1"/>
    </xf>
    <xf numFmtId="0" fontId="28" fillId="3" borderId="10" xfId="1" applyFont="1" applyFill="1" applyBorder="1" applyAlignment="1">
      <alignment horizontal="left" vertical="center" wrapText="1"/>
    </xf>
    <xf numFmtId="0" fontId="28" fillId="3" borderId="13" xfId="1" applyFont="1" applyFill="1" applyBorder="1" applyAlignment="1">
      <alignment horizontal="left" vertical="center" wrapText="1"/>
    </xf>
    <xf numFmtId="0" fontId="28" fillId="3" borderId="20" xfId="1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3" fontId="18" fillId="0" borderId="8" xfId="1" applyNumberFormat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 readingOrder="1"/>
    </xf>
    <xf numFmtId="165" fontId="13" fillId="0" borderId="8" xfId="0" applyNumberFormat="1" applyFont="1" applyFill="1" applyBorder="1" applyAlignment="1">
      <alignment horizontal="center" vertical="center" wrapText="1" readingOrder="1"/>
    </xf>
    <xf numFmtId="3" fontId="13" fillId="0" borderId="9" xfId="0" applyNumberFormat="1" applyFont="1" applyFill="1" applyBorder="1" applyAlignment="1">
      <alignment horizontal="center" vertical="center" wrapText="1" readingOrder="1"/>
    </xf>
    <xf numFmtId="3" fontId="16" fillId="0" borderId="6" xfId="0" applyNumberFormat="1" applyFont="1" applyBorder="1" applyAlignment="1">
      <alignment horizontal="center" vertical="center" wrapText="1" readingOrder="1"/>
    </xf>
    <xf numFmtId="3" fontId="16" fillId="0" borderId="6" xfId="0" applyNumberFormat="1" applyFont="1" applyFill="1" applyBorder="1" applyAlignment="1">
      <alignment horizontal="center" vertical="center" wrapText="1" readingOrder="1"/>
    </xf>
    <xf numFmtId="0" fontId="15" fillId="2" borderId="4" xfId="0" applyFont="1" applyFill="1" applyBorder="1" applyAlignment="1">
      <alignment horizontal="left" vertical="center" wrapText="1" indent="2" readingOrder="1"/>
    </xf>
    <xf numFmtId="0" fontId="16" fillId="0" borderId="4" xfId="0" applyFont="1" applyBorder="1" applyAlignment="1">
      <alignment horizontal="left" vertical="center" wrapText="1" indent="2" readingOrder="1"/>
    </xf>
    <xf numFmtId="0" fontId="16" fillId="0" borderId="4" xfId="0" applyFont="1" applyFill="1" applyBorder="1" applyAlignment="1">
      <alignment horizontal="left" vertical="center" wrapText="1" indent="2" readingOrder="1"/>
    </xf>
    <xf numFmtId="0" fontId="19" fillId="3" borderId="5" xfId="0" applyFont="1" applyFill="1" applyBorder="1" applyAlignment="1">
      <alignment horizontal="left" vertical="center" wrapText="1" indent="2"/>
    </xf>
    <xf numFmtId="3" fontId="20" fillId="2" borderId="8" xfId="5" applyNumberFormat="1" applyFont="1" applyFill="1" applyBorder="1" applyAlignment="1">
      <alignment horizontal="center" vertical="center" wrapText="1"/>
    </xf>
    <xf numFmtId="165" fontId="20" fillId="3" borderId="5" xfId="7" applyNumberFormat="1" applyFont="1" applyFill="1" applyBorder="1" applyAlignment="1" applyProtection="1">
      <alignment horizontal="center" vertical="center" wrapText="1"/>
    </xf>
    <xf numFmtId="165" fontId="20" fillId="2" borderId="8" xfId="7" applyNumberFormat="1" applyFont="1" applyFill="1" applyBorder="1" applyAlignment="1" applyProtection="1">
      <alignment horizontal="center" vertical="center" wrapText="1"/>
    </xf>
    <xf numFmtId="165" fontId="20" fillId="3" borderId="6" xfId="7" applyNumberFormat="1" applyFont="1" applyFill="1" applyBorder="1" applyAlignment="1" applyProtection="1">
      <alignment horizontal="center" vertical="center" wrapText="1"/>
    </xf>
    <xf numFmtId="165" fontId="20" fillId="2" borderId="9" xfId="7" applyNumberFormat="1" applyFont="1" applyFill="1" applyBorder="1" applyAlignment="1" applyProtection="1">
      <alignment horizontal="center" vertical="center" wrapText="1"/>
    </xf>
    <xf numFmtId="165" fontId="20" fillId="3" borderId="9" xfId="7" applyNumberFormat="1" applyFont="1" applyFill="1" applyBorder="1" applyAlignment="1" applyProtection="1">
      <alignment horizontal="center" vertical="center" wrapText="1"/>
    </xf>
    <xf numFmtId="0" fontId="19" fillId="3" borderId="4" xfId="5" applyFont="1" applyFill="1" applyBorder="1" applyAlignment="1">
      <alignment horizontal="center" vertical="center" wrapText="1"/>
    </xf>
    <xf numFmtId="17" fontId="19" fillId="3" borderId="5" xfId="6" applyNumberFormat="1" applyFont="1" applyFill="1" applyBorder="1" applyAlignment="1">
      <alignment horizontal="center" vertical="center" wrapText="1"/>
    </xf>
    <xf numFmtId="1" fontId="19" fillId="3" borderId="6" xfId="6" applyNumberFormat="1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3" xfId="4" applyFont="1" applyFill="1" applyBorder="1" applyAlignment="1">
      <alignment horizontal="center" vertical="center" wrapText="1"/>
    </xf>
    <xf numFmtId="0" fontId="20" fillId="3" borderId="0" xfId="1" applyFont="1" applyFill="1" applyAlignment="1">
      <alignment vertical="center"/>
    </xf>
    <xf numFmtId="0" fontId="31" fillId="3" borderId="5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</cellXfs>
  <cellStyles count="14">
    <cellStyle name="Гиперссылка 2 2" xfId="7" xr:uid="{00000000-0005-0000-0000-000001000000}"/>
    <cellStyle name="Денежный 2" xfId="13" xr:uid="{00000000-0005-0000-0000-000002000000}"/>
    <cellStyle name="Денежный 3" xfId="10" xr:uid="{00000000-0005-0000-0000-000003000000}"/>
    <cellStyle name="Обычный" xfId="0" builtinId="0"/>
    <cellStyle name="Обычный 2" xfId="4" xr:uid="{00000000-0005-0000-0000-000005000000}"/>
    <cellStyle name="Обычный 2 2" xfId="12" xr:uid="{00000000-0005-0000-0000-000006000000}"/>
    <cellStyle name="Обычный 3" xfId="1" xr:uid="{00000000-0005-0000-0000-000007000000}"/>
    <cellStyle name="Обычный 3 2" xfId="2" xr:uid="{00000000-0005-0000-0000-000008000000}"/>
    <cellStyle name="Обычный 4" xfId="9" xr:uid="{00000000-0005-0000-0000-000009000000}"/>
    <cellStyle name="Процентный 6" xfId="3" xr:uid="{00000000-0005-0000-0000-00000A000000}"/>
    <cellStyle name="Стиль 1" xfId="6" xr:uid="{00000000-0005-0000-0000-00000B000000}"/>
    <cellStyle name="Финансовый 2" xfId="8" xr:uid="{00000000-0005-0000-0000-00000C000000}"/>
    <cellStyle name="Финансовый 3" xfId="11" xr:uid="{00000000-0005-0000-0000-00000D000000}"/>
    <cellStyle name="Style 1" xfId="5" xr:uid="{00000000-0005-0000-0000-00000E000000}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1"/>
      <tableStyleElement type="firstRowStripe" dxfId="0"/>
    </tableStyle>
  </tableStyles>
  <colors>
    <mruColors>
      <color rgb="FFF6C1BE"/>
      <color rgb="FF01A9AA"/>
      <color rgb="FFED91B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322579</xdr:colOff>
      <xdr:row>1</xdr:row>
      <xdr:rowOff>144780</xdr:rowOff>
    </xdr:from>
    <xdr:to>
      <xdr:col>1</xdr:col>
      <xdr:colOff>2705374</xdr:colOff>
      <xdr:row>6</xdr:row>
      <xdr:rowOff>17780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79" y="144780"/>
          <a:ext cx="287809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215900</xdr:colOff>
      <xdr:row>26</xdr:row>
      <xdr:rowOff>50800</xdr:rowOff>
    </xdr:from>
    <xdr:to>
      <xdr:col>1</xdr:col>
      <xdr:colOff>1524000</xdr:colOff>
      <xdr:row>32</xdr:row>
      <xdr:rowOff>78739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8597900"/>
          <a:ext cx="1308100" cy="130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178039</xdr:rowOff>
    </xdr:from>
    <xdr:to>
      <xdr:col>0</xdr:col>
      <xdr:colOff>2396136</xdr:colOff>
      <xdr:row>2</xdr:row>
      <xdr:rowOff>241300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9" y="178039"/>
          <a:ext cx="2269137" cy="545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showGridLines="0" tabSelected="1" zoomScale="78" zoomScaleNormal="78" zoomScalePageLayoutView="78" workbookViewId="0">
      <selection sqref="A1:I1"/>
    </sheetView>
  </sheetViews>
  <sheetFormatPr baseColWidth="10" defaultColWidth="8.83203125" defaultRowHeight="33"/>
  <cols>
    <col min="1" max="1" width="6.5" style="2" customWidth="1"/>
    <col min="2" max="2" width="67.5" style="4" customWidth="1"/>
    <col min="3" max="5" width="8.83203125" style="5"/>
    <col min="6" max="6" width="12" style="5" customWidth="1"/>
    <col min="7" max="8" width="49.6640625" style="5" customWidth="1"/>
    <col min="9" max="9" width="61.5" style="2" customWidth="1"/>
    <col min="10" max="16384" width="8.83203125" style="2"/>
  </cols>
  <sheetData>
    <row r="1" spans="1:9" ht="83" customHeight="1">
      <c r="A1" s="90" t="s">
        <v>69</v>
      </c>
      <c r="B1" s="91"/>
      <c r="C1" s="91"/>
      <c r="D1" s="91"/>
      <c r="E1" s="91"/>
      <c r="F1" s="91"/>
      <c r="G1" s="91"/>
      <c r="H1" s="91"/>
      <c r="I1" s="92"/>
    </row>
    <row r="2" spans="1:9" s="3" customFormat="1" ht="44">
      <c r="A2" s="93" t="s">
        <v>41</v>
      </c>
      <c r="B2" s="94"/>
      <c r="C2" s="95" t="s">
        <v>31</v>
      </c>
      <c r="D2" s="95"/>
      <c r="E2" s="95"/>
      <c r="F2" s="95"/>
      <c r="G2" s="26" t="s">
        <v>48</v>
      </c>
      <c r="H2" s="27" t="s">
        <v>42</v>
      </c>
      <c r="I2" s="28" t="s">
        <v>43</v>
      </c>
    </row>
    <row r="3" spans="1:9" s="14" customFormat="1" ht="192" customHeight="1">
      <c r="A3" s="11">
        <v>1</v>
      </c>
      <c r="B3" s="138" t="s">
        <v>70</v>
      </c>
      <c r="C3" s="141" t="s">
        <v>44</v>
      </c>
      <c r="D3" s="141"/>
      <c r="E3" s="141"/>
      <c r="F3" s="141"/>
      <c r="G3" s="15">
        <v>500000</v>
      </c>
      <c r="H3" s="12" t="s">
        <v>77</v>
      </c>
      <c r="I3" s="13"/>
    </row>
    <row r="4" spans="1:9" s="14" customFormat="1" ht="106" customHeight="1">
      <c r="A4" s="11">
        <v>2</v>
      </c>
      <c r="B4" s="139" t="s">
        <v>71</v>
      </c>
      <c r="C4" s="141" t="s">
        <v>44</v>
      </c>
      <c r="D4" s="141"/>
      <c r="E4" s="141"/>
      <c r="F4" s="141"/>
      <c r="G4" s="15">
        <f>Ч1!F8</f>
        <v>1250000</v>
      </c>
      <c r="H4" s="16">
        <f>Ч1!C8</f>
        <v>53000</v>
      </c>
      <c r="I4" s="17" t="s">
        <v>73</v>
      </c>
    </row>
    <row r="5" spans="1:9" s="14" customFormat="1" ht="106" customHeight="1">
      <c r="A5" s="11">
        <v>3</v>
      </c>
      <c r="B5" s="139" t="s">
        <v>75</v>
      </c>
      <c r="C5" s="141" t="s">
        <v>45</v>
      </c>
      <c r="D5" s="141"/>
      <c r="E5" s="141"/>
      <c r="F5" s="141"/>
      <c r="G5" s="15">
        <f>Ч2!D25</f>
        <v>994000</v>
      </c>
      <c r="H5" s="16">
        <f>Ч2!D22</f>
        <v>28000</v>
      </c>
      <c r="I5" s="17" t="s">
        <v>46</v>
      </c>
    </row>
    <row r="6" spans="1:9" s="14" customFormat="1" ht="106" customHeight="1">
      <c r="A6" s="23">
        <v>4</v>
      </c>
      <c r="B6" s="140" t="s">
        <v>72</v>
      </c>
      <c r="C6" s="142" t="s">
        <v>66</v>
      </c>
      <c r="D6" s="143"/>
      <c r="E6" s="143"/>
      <c r="F6" s="144"/>
      <c r="G6" s="24">
        <f>Ч3!E5</f>
        <v>644000</v>
      </c>
      <c r="H6" s="22">
        <f>Ч3!B5</f>
        <v>1400</v>
      </c>
      <c r="I6" s="25" t="s">
        <v>74</v>
      </c>
    </row>
    <row r="7" spans="1:9" s="3" customFormat="1" ht="88" customHeight="1" thickBot="1">
      <c r="A7" s="6"/>
      <c r="B7" s="96" t="s">
        <v>47</v>
      </c>
      <c r="C7" s="96"/>
      <c r="D7" s="96"/>
      <c r="E7" s="96"/>
      <c r="F7" s="96"/>
      <c r="G7" s="8">
        <f>G4+G5+G6+G3</f>
        <v>3388000</v>
      </c>
      <c r="H7" s="9">
        <f>H4+H5+H6</f>
        <v>82400</v>
      </c>
      <c r="I7" s="7"/>
    </row>
    <row r="8" spans="1:9" s="1" customFormat="1" ht="20" thickBot="1"/>
    <row r="9" spans="1:9" s="1" customFormat="1" ht="41" customHeight="1">
      <c r="B9" s="145" t="s">
        <v>38</v>
      </c>
      <c r="C9" s="146"/>
      <c r="D9" s="146"/>
      <c r="E9" s="147">
        <f>G7/H7</f>
        <v>41.116504854368934</v>
      </c>
      <c r="F9" s="148"/>
    </row>
    <row r="10" spans="1:9" s="1" customFormat="1" ht="41" customHeight="1">
      <c r="B10" s="149" t="s">
        <v>67</v>
      </c>
      <c r="C10" s="150"/>
      <c r="D10" s="150"/>
      <c r="E10" s="151">
        <f>(Ч1!F8+Ч2!D23+Ч3!D12)/ПМОВ!H7</f>
        <v>30.485436893203882</v>
      </c>
      <c r="F10" s="152"/>
    </row>
    <row r="11" spans="1:9" s="1" customFormat="1" ht="39.5" customHeight="1" thickBot="1">
      <c r="B11" s="153" t="s">
        <v>3</v>
      </c>
      <c r="C11" s="154"/>
      <c r="D11" s="154"/>
      <c r="E11" s="155">
        <f>Ч1!D8+Ч2!Q40+Ч3!D11</f>
        <v>1799400</v>
      </c>
      <c r="F11" s="156"/>
    </row>
    <row r="12" spans="1:9" s="1" customFormat="1" ht="19"/>
    <row r="13" spans="1:9" s="1" customFormat="1" ht="19"/>
    <row r="14" spans="1:9" s="1" customFormat="1" ht="19"/>
    <row r="15" spans="1:9" s="1" customFormat="1" ht="19"/>
    <row r="16" spans="1:9" s="1" customFormat="1" ht="19"/>
    <row r="17" s="1" customFormat="1" ht="19"/>
    <row r="18" s="1" customFormat="1" ht="19"/>
    <row r="19" s="1" customFormat="1" ht="19"/>
    <row r="20" s="1" customFormat="1" ht="19"/>
    <row r="21" s="1" customFormat="1" ht="19"/>
    <row r="22" s="1" customFormat="1" ht="19"/>
    <row r="23" s="1" customFormat="1" ht="19"/>
    <row r="24" s="1" customFormat="1" ht="19"/>
    <row r="25" s="1" customFormat="1" ht="19"/>
    <row r="26" s="1" customFormat="1" ht="19"/>
    <row r="27" s="1" customFormat="1" ht="19"/>
    <row r="28" s="1" customFormat="1" ht="19"/>
    <row r="29" s="1" customFormat="1" ht="19"/>
    <row r="30" s="1" customFormat="1" ht="19"/>
    <row r="31" s="1" customFormat="1" ht="19"/>
    <row r="32" s="1" customFormat="1" ht="19"/>
    <row r="33" s="1" customFormat="1" ht="19"/>
    <row r="34" s="1" customFormat="1" ht="19"/>
    <row r="35" s="1" customFormat="1" ht="19"/>
    <row r="36" s="1" customFormat="1" ht="19"/>
    <row r="37" s="1" customFormat="1" ht="19"/>
    <row r="38" s="1" customFormat="1" ht="19"/>
    <row r="39" s="1" customFormat="1" ht="19"/>
    <row r="40" s="1" customFormat="1" ht="19"/>
    <row r="41" s="1" customFormat="1" ht="19"/>
    <row r="42" s="1" customFormat="1" ht="19"/>
    <row r="43" s="1" customFormat="1" ht="19"/>
    <row r="44" s="1" customFormat="1" ht="19"/>
    <row r="45" s="1" customFormat="1" ht="19"/>
    <row r="46" s="1" customFormat="1" ht="19"/>
    <row r="47" s="1" customFormat="1" ht="19"/>
    <row r="48" s="1" customFormat="1" ht="19"/>
    <row r="49" s="1" customFormat="1" ht="19"/>
    <row r="50" s="1" customFormat="1" ht="19"/>
    <row r="51" s="1" customFormat="1" ht="19"/>
    <row r="52" s="1" customFormat="1" ht="19"/>
    <row r="53" s="1" customFormat="1" ht="19"/>
    <row r="54" s="1" customFormat="1" ht="19"/>
    <row r="55" s="1" customFormat="1" ht="19"/>
    <row r="56" s="1" customFormat="1" ht="19"/>
    <row r="57" s="1" customFormat="1" ht="19"/>
    <row r="58" s="1" customFormat="1" ht="19"/>
    <row r="59" s="1" customFormat="1" ht="19"/>
    <row r="60" s="1" customFormat="1" ht="19"/>
    <row r="61" s="1" customFormat="1" ht="19"/>
    <row r="62" s="1" customFormat="1" ht="19"/>
    <row r="63" s="1" customFormat="1" ht="19"/>
    <row r="64" s="1" customFormat="1" ht="19"/>
    <row r="65" s="1" customFormat="1" ht="19"/>
    <row r="66" s="1" customFormat="1" ht="19"/>
    <row r="67" s="1" customFormat="1" ht="19"/>
    <row r="68" s="1" customFormat="1" ht="19"/>
    <row r="69" s="1" customFormat="1" ht="19"/>
    <row r="70" s="1" customFormat="1" ht="19"/>
    <row r="71" s="1" customFormat="1" ht="19"/>
    <row r="72" s="1" customFormat="1" ht="19"/>
    <row r="73" s="1" customFormat="1" ht="19"/>
    <row r="74" s="1" customFormat="1" ht="19"/>
    <row r="75" s="1" customFormat="1" ht="19"/>
    <row r="76" s="1" customFormat="1" ht="19"/>
    <row r="77" s="1" customFormat="1" ht="19"/>
    <row r="78" s="1" customFormat="1" ht="19"/>
    <row r="79" s="1" customFormat="1" ht="19"/>
    <row r="80" s="1" customFormat="1" ht="19"/>
    <row r="81" s="1" customFormat="1" ht="19"/>
    <row r="82" s="1" customFormat="1" ht="19"/>
    <row r="83" s="1" customFormat="1" ht="19"/>
    <row r="84" s="1" customFormat="1" ht="19"/>
    <row r="85" s="1" customFormat="1" ht="19"/>
    <row r="86" s="1" customFormat="1" ht="19"/>
    <row r="87" s="1" customFormat="1" ht="19"/>
    <row r="88" s="1" customFormat="1" ht="19"/>
    <row r="89" s="1" customFormat="1" ht="19"/>
    <row r="90" s="1" customFormat="1" ht="19"/>
    <row r="91" s="1" customFormat="1" ht="19"/>
    <row r="92" s="1" customFormat="1" ht="19"/>
    <row r="93" s="1" customFormat="1" ht="19"/>
    <row r="94" s="1" customFormat="1" ht="19"/>
    <row r="95" s="1" customFormat="1" ht="19"/>
    <row r="96" s="1" customFormat="1" ht="19"/>
    <row r="97" s="1" customFormat="1" ht="19"/>
    <row r="98" s="1" customFormat="1" ht="19"/>
    <row r="99" s="1" customFormat="1" ht="19"/>
    <row r="100" s="1" customFormat="1" ht="19"/>
    <row r="101" s="1" customFormat="1" ht="19"/>
    <row r="102" s="1" customFormat="1" ht="19"/>
    <row r="103" s="1" customFormat="1" ht="19"/>
    <row r="104" s="1" customFormat="1" ht="19"/>
    <row r="105" s="1" customFormat="1" ht="19"/>
    <row r="106" s="1" customFormat="1" ht="19"/>
    <row r="107" s="1" customFormat="1" ht="19"/>
    <row r="108" s="1" customFormat="1" ht="19"/>
    <row r="109" s="1" customFormat="1" ht="19"/>
    <row r="110" s="1" customFormat="1" ht="19"/>
    <row r="111" s="1" customFormat="1" ht="19"/>
    <row r="112" s="1" customFormat="1" ht="19"/>
    <row r="113" s="1" customFormat="1" ht="19"/>
    <row r="114" s="1" customFormat="1" ht="19"/>
    <row r="115" s="1" customFormat="1" ht="19"/>
    <row r="116" s="1" customFormat="1" ht="19"/>
  </sheetData>
  <mergeCells count="14">
    <mergeCell ref="B11:D11"/>
    <mergeCell ref="E11:F11"/>
    <mergeCell ref="C5:F5"/>
    <mergeCell ref="C6:F6"/>
    <mergeCell ref="C3:F3"/>
    <mergeCell ref="B10:D10"/>
    <mergeCell ref="E10:F10"/>
    <mergeCell ref="A1:I1"/>
    <mergeCell ref="A2:B2"/>
    <mergeCell ref="C2:F2"/>
    <mergeCell ref="C4:F4"/>
    <mergeCell ref="B9:D9"/>
    <mergeCell ref="E9:F9"/>
    <mergeCell ref="B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showGridLines="0" zoomScale="78" zoomScaleNormal="78" zoomScalePageLayoutView="78" workbookViewId="0">
      <selection activeCell="C7" sqref="C7"/>
    </sheetView>
  </sheetViews>
  <sheetFormatPr baseColWidth="10" defaultColWidth="8.83203125" defaultRowHeight="19"/>
  <cols>
    <col min="1" max="1" width="34.33203125" style="10" customWidth="1"/>
    <col min="2" max="2" width="39.83203125" style="10" customWidth="1"/>
    <col min="3" max="3" width="32" style="10" customWidth="1"/>
    <col min="4" max="4" width="23" style="10" customWidth="1"/>
    <col min="5" max="5" width="26.6640625" style="10" customWidth="1"/>
    <col min="6" max="6" width="21.33203125" style="10" customWidth="1"/>
    <col min="7" max="7" width="21.83203125" style="10" customWidth="1"/>
    <col min="8" max="8" width="12.5" style="10" customWidth="1"/>
    <col min="9" max="16384" width="8.83203125" style="10"/>
  </cols>
  <sheetData>
    <row r="1" spans="1:10" ht="69">
      <c r="A1" s="97" t="s">
        <v>76</v>
      </c>
      <c r="B1" s="98"/>
      <c r="C1" s="98"/>
      <c r="D1" s="98"/>
      <c r="E1" s="98"/>
      <c r="F1" s="98"/>
      <c r="G1" s="98"/>
      <c r="H1" s="99"/>
    </row>
    <row r="2" spans="1:10" s="18" customFormat="1" ht="50" customHeight="1">
      <c r="A2" s="164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78</v>
      </c>
      <c r="H2" s="101" t="s">
        <v>6</v>
      </c>
    </row>
    <row r="3" spans="1:10" s="18" customFormat="1" ht="87" customHeight="1">
      <c r="A3" s="164"/>
      <c r="B3" s="100"/>
      <c r="C3" s="100"/>
      <c r="D3" s="100"/>
      <c r="E3" s="100"/>
      <c r="F3" s="100"/>
      <c r="G3" s="100"/>
      <c r="H3" s="101"/>
    </row>
    <row r="4" spans="1:10" s="18" customFormat="1" ht="87" hidden="1" customHeight="1">
      <c r="A4" s="164"/>
      <c r="B4" s="100"/>
      <c r="C4" s="100"/>
      <c r="D4" s="100"/>
      <c r="E4" s="100"/>
      <c r="F4" s="100"/>
      <c r="G4" s="100"/>
      <c r="H4" s="101"/>
    </row>
    <row r="5" spans="1:10" s="18" customFormat="1" ht="137" customHeight="1">
      <c r="A5" s="165" t="s">
        <v>107</v>
      </c>
      <c r="B5" s="21" t="s">
        <v>7</v>
      </c>
      <c r="C5" s="20">
        <f>4000*5</f>
        <v>20000</v>
      </c>
      <c r="D5" s="20">
        <f>C5*2</f>
        <v>40000</v>
      </c>
      <c r="E5" s="20" t="s">
        <v>8</v>
      </c>
      <c r="F5" s="20">
        <v>450000</v>
      </c>
      <c r="G5" s="20">
        <f>F5/C5</f>
        <v>22.5</v>
      </c>
      <c r="H5" s="162">
        <v>0</v>
      </c>
      <c r="J5" s="19"/>
    </row>
    <row r="6" spans="1:10" s="18" customFormat="1" ht="137" customHeight="1">
      <c r="A6" s="166" t="s">
        <v>9</v>
      </c>
      <c r="B6" s="83" t="s">
        <v>10</v>
      </c>
      <c r="C6" s="82">
        <f>2000*10</f>
        <v>20000</v>
      </c>
      <c r="D6" s="82">
        <f>C6*8</f>
        <v>160000</v>
      </c>
      <c r="E6" s="82" t="s">
        <v>11</v>
      </c>
      <c r="F6" s="82">
        <v>450000</v>
      </c>
      <c r="G6" s="82">
        <f>F6/C6</f>
        <v>22.5</v>
      </c>
      <c r="H6" s="163">
        <v>0</v>
      </c>
      <c r="J6" s="19"/>
    </row>
    <row r="7" spans="1:10" s="18" customFormat="1" ht="137" customHeight="1">
      <c r="A7" s="166" t="s">
        <v>12</v>
      </c>
      <c r="B7" s="83" t="s">
        <v>79</v>
      </c>
      <c r="C7" s="82">
        <v>1300</v>
      </c>
      <c r="D7" s="82">
        <f>1300*10</f>
        <v>13000</v>
      </c>
      <c r="E7" s="82" t="s">
        <v>13</v>
      </c>
      <c r="F7" s="82">
        <v>350000</v>
      </c>
      <c r="G7" s="82">
        <f>F7/D7</f>
        <v>26.923076923076923</v>
      </c>
      <c r="H7" s="163">
        <v>0</v>
      </c>
    </row>
    <row r="8" spans="1:10" ht="81" customHeight="1" thickBot="1">
      <c r="A8" s="157"/>
      <c r="B8" s="158"/>
      <c r="C8" s="159">
        <f>(C5+C6+D7)</f>
        <v>53000</v>
      </c>
      <c r="D8" s="159">
        <f>D5+D6+D7</f>
        <v>213000</v>
      </c>
      <c r="E8" s="159"/>
      <c r="F8" s="160">
        <f>SUM(F5:F7)</f>
        <v>1250000</v>
      </c>
      <c r="G8" s="159">
        <f>F8/C8</f>
        <v>23.584905660377359</v>
      </c>
      <c r="H8" s="161">
        <f>SUM(H5:H7)</f>
        <v>0</v>
      </c>
    </row>
    <row r="10" spans="1:10" hidden="1"/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ignoredErrors>
    <ignoredError sqref="G7:G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P49"/>
  <sheetViews>
    <sheetView zoomScale="88" zoomScaleNormal="88" workbookViewId="0">
      <selection activeCell="E38" sqref="E38"/>
    </sheetView>
  </sheetViews>
  <sheetFormatPr baseColWidth="10" defaultColWidth="8.83203125" defaultRowHeight="17"/>
  <cols>
    <col min="1" max="1" width="5.33203125" style="29" customWidth="1"/>
    <col min="2" max="2" width="41.1640625" style="29" customWidth="1"/>
    <col min="3" max="3" width="21.6640625" style="29" customWidth="1"/>
    <col min="4" max="6" width="21.6640625" style="30" customWidth="1"/>
    <col min="7" max="10" width="21.6640625" style="31" customWidth="1"/>
    <col min="11" max="17" width="21.6640625" style="29" customWidth="1"/>
    <col min="18" max="187" width="8.83203125" style="29"/>
    <col min="188" max="188" width="3.83203125" style="29" customWidth="1"/>
    <col min="189" max="189" width="35.6640625" style="29" customWidth="1"/>
    <col min="190" max="190" width="15.6640625" style="29" customWidth="1"/>
    <col min="191" max="191" width="25.6640625" style="29" customWidth="1"/>
    <col min="192" max="192" width="55.5" style="29" customWidth="1"/>
    <col min="193" max="193" width="20.6640625" style="29" customWidth="1"/>
    <col min="194" max="196" width="12.6640625" style="29" customWidth="1"/>
    <col min="197" max="197" width="15.6640625" style="29" customWidth="1"/>
    <col min="198" max="198" width="12.6640625" style="29" customWidth="1"/>
    <col min="199" max="199" width="20.6640625" style="29" customWidth="1"/>
    <col min="200" max="200" width="12.6640625" style="29" customWidth="1"/>
    <col min="201" max="202" width="20.6640625" style="29" customWidth="1"/>
    <col min="203" max="208" width="15.6640625" style="29" customWidth="1"/>
    <col min="209" max="213" width="11.6640625" style="29" customWidth="1"/>
    <col min="214" max="214" width="19" style="29" bestFit="1" customWidth="1"/>
    <col min="215" max="215" width="21.83203125" style="29" bestFit="1" customWidth="1"/>
    <col min="216" max="216" width="21.33203125" style="29" bestFit="1" customWidth="1"/>
    <col min="217" max="217" width="19.6640625" style="29" bestFit="1" customWidth="1"/>
    <col min="218" max="218" width="21.33203125" style="29" bestFit="1" customWidth="1"/>
    <col min="219" max="219" width="21.6640625" style="29" customWidth="1"/>
    <col min="220" max="220" width="19.5" style="29" bestFit="1" customWidth="1"/>
    <col min="221" max="443" width="8.83203125" style="29"/>
    <col min="444" max="444" width="3.83203125" style="29" customWidth="1"/>
    <col min="445" max="445" width="35.6640625" style="29" customWidth="1"/>
    <col min="446" max="446" width="15.6640625" style="29" customWidth="1"/>
    <col min="447" max="447" width="25.6640625" style="29" customWidth="1"/>
    <col min="448" max="448" width="55.5" style="29" customWidth="1"/>
    <col min="449" max="449" width="20.6640625" style="29" customWidth="1"/>
    <col min="450" max="452" width="12.6640625" style="29" customWidth="1"/>
    <col min="453" max="453" width="15.6640625" style="29" customWidth="1"/>
    <col min="454" max="454" width="12.6640625" style="29" customWidth="1"/>
    <col min="455" max="455" width="20.6640625" style="29" customWidth="1"/>
    <col min="456" max="456" width="12.6640625" style="29" customWidth="1"/>
    <col min="457" max="458" width="20.6640625" style="29" customWidth="1"/>
    <col min="459" max="464" width="15.6640625" style="29" customWidth="1"/>
    <col min="465" max="469" width="11.6640625" style="29" customWidth="1"/>
    <col min="470" max="470" width="19" style="29" bestFit="1" customWidth="1"/>
    <col min="471" max="471" width="21.83203125" style="29" bestFit="1" customWidth="1"/>
    <col min="472" max="472" width="21.33203125" style="29" bestFit="1" customWidth="1"/>
    <col min="473" max="473" width="19.6640625" style="29" bestFit="1" customWidth="1"/>
    <col min="474" max="474" width="21.33203125" style="29" bestFit="1" customWidth="1"/>
    <col min="475" max="475" width="21.6640625" style="29" customWidth="1"/>
    <col min="476" max="476" width="19.5" style="29" bestFit="1" customWidth="1"/>
    <col min="477" max="699" width="8.83203125" style="29"/>
    <col min="700" max="700" width="3.83203125" style="29" customWidth="1"/>
    <col min="701" max="701" width="35.6640625" style="29" customWidth="1"/>
    <col min="702" max="702" width="15.6640625" style="29" customWidth="1"/>
    <col min="703" max="703" width="25.6640625" style="29" customWidth="1"/>
    <col min="704" max="704" width="55.5" style="29" customWidth="1"/>
    <col min="705" max="705" width="20.6640625" style="29" customWidth="1"/>
    <col min="706" max="708" width="12.6640625" style="29" customWidth="1"/>
    <col min="709" max="709" width="15.6640625" style="29" customWidth="1"/>
    <col min="710" max="710" width="12.6640625" style="29" customWidth="1"/>
    <col min="711" max="711" width="20.6640625" style="29" customWidth="1"/>
    <col min="712" max="712" width="12.6640625" style="29" customWidth="1"/>
    <col min="713" max="714" width="20.6640625" style="29" customWidth="1"/>
    <col min="715" max="720" width="15.6640625" style="29" customWidth="1"/>
    <col min="721" max="725" width="11.6640625" style="29" customWidth="1"/>
    <col min="726" max="726" width="19" style="29" bestFit="1" customWidth="1"/>
    <col min="727" max="727" width="21.83203125" style="29" bestFit="1" customWidth="1"/>
    <col min="728" max="728" width="21.33203125" style="29" bestFit="1" customWidth="1"/>
    <col min="729" max="729" width="19.6640625" style="29" bestFit="1" customWidth="1"/>
    <col min="730" max="730" width="21.33203125" style="29" bestFit="1" customWidth="1"/>
    <col min="731" max="731" width="21.6640625" style="29" customWidth="1"/>
    <col min="732" max="732" width="19.5" style="29" bestFit="1" customWidth="1"/>
    <col min="733" max="955" width="8.83203125" style="29"/>
    <col min="956" max="956" width="3.83203125" style="29" customWidth="1"/>
    <col min="957" max="957" width="35.6640625" style="29" customWidth="1"/>
    <col min="958" max="958" width="15.6640625" style="29" customWidth="1"/>
    <col min="959" max="959" width="25.6640625" style="29" customWidth="1"/>
    <col min="960" max="960" width="55.5" style="29" customWidth="1"/>
    <col min="961" max="961" width="20.6640625" style="29" customWidth="1"/>
    <col min="962" max="964" width="12.6640625" style="29" customWidth="1"/>
    <col min="965" max="965" width="15.6640625" style="29" customWidth="1"/>
    <col min="966" max="966" width="12.6640625" style="29" customWidth="1"/>
    <col min="967" max="967" width="20.6640625" style="29" customWidth="1"/>
    <col min="968" max="968" width="12.6640625" style="29" customWidth="1"/>
    <col min="969" max="970" width="20.6640625" style="29" customWidth="1"/>
    <col min="971" max="976" width="15.6640625" style="29" customWidth="1"/>
    <col min="977" max="981" width="11.6640625" style="29" customWidth="1"/>
    <col min="982" max="982" width="19" style="29" bestFit="1" customWidth="1"/>
    <col min="983" max="983" width="21.83203125" style="29" bestFit="1" customWidth="1"/>
    <col min="984" max="984" width="21.33203125" style="29" bestFit="1" customWidth="1"/>
    <col min="985" max="985" width="19.6640625" style="29" bestFit="1" customWidth="1"/>
    <col min="986" max="986" width="21.33203125" style="29" bestFit="1" customWidth="1"/>
    <col min="987" max="987" width="21.6640625" style="29" customWidth="1"/>
    <col min="988" max="988" width="19.5" style="29" bestFit="1" customWidth="1"/>
    <col min="989" max="1211" width="8.83203125" style="29"/>
    <col min="1212" max="1212" width="3.83203125" style="29" customWidth="1"/>
    <col min="1213" max="1213" width="35.6640625" style="29" customWidth="1"/>
    <col min="1214" max="1214" width="15.6640625" style="29" customWidth="1"/>
    <col min="1215" max="1215" width="25.6640625" style="29" customWidth="1"/>
    <col min="1216" max="1216" width="55.5" style="29" customWidth="1"/>
    <col min="1217" max="1217" width="20.6640625" style="29" customWidth="1"/>
    <col min="1218" max="1220" width="12.6640625" style="29" customWidth="1"/>
    <col min="1221" max="1221" width="15.6640625" style="29" customWidth="1"/>
    <col min="1222" max="1222" width="12.6640625" style="29" customWidth="1"/>
    <col min="1223" max="1223" width="20.6640625" style="29" customWidth="1"/>
    <col min="1224" max="1224" width="12.6640625" style="29" customWidth="1"/>
    <col min="1225" max="1226" width="20.6640625" style="29" customWidth="1"/>
    <col min="1227" max="1232" width="15.6640625" style="29" customWidth="1"/>
    <col min="1233" max="1237" width="11.6640625" style="29" customWidth="1"/>
    <col min="1238" max="1238" width="19" style="29" bestFit="1" customWidth="1"/>
    <col min="1239" max="1239" width="21.83203125" style="29" bestFit="1" customWidth="1"/>
    <col min="1240" max="1240" width="21.33203125" style="29" bestFit="1" customWidth="1"/>
    <col min="1241" max="1241" width="19.6640625" style="29" bestFit="1" customWidth="1"/>
    <col min="1242" max="1242" width="21.33203125" style="29" bestFit="1" customWidth="1"/>
    <col min="1243" max="1243" width="21.6640625" style="29" customWidth="1"/>
    <col min="1244" max="1244" width="19.5" style="29" bestFit="1" customWidth="1"/>
    <col min="1245" max="1467" width="8.83203125" style="29"/>
    <col min="1468" max="1468" width="3.83203125" style="29" customWidth="1"/>
    <col min="1469" max="1469" width="35.6640625" style="29" customWidth="1"/>
    <col min="1470" max="1470" width="15.6640625" style="29" customWidth="1"/>
    <col min="1471" max="1471" width="25.6640625" style="29" customWidth="1"/>
    <col min="1472" max="1472" width="55.5" style="29" customWidth="1"/>
    <col min="1473" max="1473" width="20.6640625" style="29" customWidth="1"/>
    <col min="1474" max="1476" width="12.6640625" style="29" customWidth="1"/>
    <col min="1477" max="1477" width="15.6640625" style="29" customWidth="1"/>
    <col min="1478" max="1478" width="12.6640625" style="29" customWidth="1"/>
    <col min="1479" max="1479" width="20.6640625" style="29" customWidth="1"/>
    <col min="1480" max="1480" width="12.6640625" style="29" customWidth="1"/>
    <col min="1481" max="1482" width="20.6640625" style="29" customWidth="1"/>
    <col min="1483" max="1488" width="15.6640625" style="29" customWidth="1"/>
    <col min="1489" max="1493" width="11.6640625" style="29" customWidth="1"/>
    <col min="1494" max="1494" width="19" style="29" bestFit="1" customWidth="1"/>
    <col min="1495" max="1495" width="21.83203125" style="29" bestFit="1" customWidth="1"/>
    <col min="1496" max="1496" width="21.33203125" style="29" bestFit="1" customWidth="1"/>
    <col min="1497" max="1497" width="19.6640625" style="29" bestFit="1" customWidth="1"/>
    <col min="1498" max="1498" width="21.33203125" style="29" bestFit="1" customWidth="1"/>
    <col min="1499" max="1499" width="21.6640625" style="29" customWidth="1"/>
    <col min="1500" max="1500" width="19.5" style="29" bestFit="1" customWidth="1"/>
    <col min="1501" max="1723" width="8.83203125" style="29"/>
    <col min="1724" max="1724" width="3.83203125" style="29" customWidth="1"/>
    <col min="1725" max="1725" width="35.6640625" style="29" customWidth="1"/>
    <col min="1726" max="1726" width="15.6640625" style="29" customWidth="1"/>
    <col min="1727" max="1727" width="25.6640625" style="29" customWidth="1"/>
    <col min="1728" max="1728" width="55.5" style="29" customWidth="1"/>
    <col min="1729" max="1729" width="20.6640625" style="29" customWidth="1"/>
    <col min="1730" max="1732" width="12.6640625" style="29" customWidth="1"/>
    <col min="1733" max="1733" width="15.6640625" style="29" customWidth="1"/>
    <col min="1734" max="1734" width="12.6640625" style="29" customWidth="1"/>
    <col min="1735" max="1735" width="20.6640625" style="29" customWidth="1"/>
    <col min="1736" max="1736" width="12.6640625" style="29" customWidth="1"/>
    <col min="1737" max="1738" width="20.6640625" style="29" customWidth="1"/>
    <col min="1739" max="1744" width="15.6640625" style="29" customWidth="1"/>
    <col min="1745" max="1749" width="11.6640625" style="29" customWidth="1"/>
    <col min="1750" max="1750" width="19" style="29" bestFit="1" customWidth="1"/>
    <col min="1751" max="1751" width="21.83203125" style="29" bestFit="1" customWidth="1"/>
    <col min="1752" max="1752" width="21.33203125" style="29" bestFit="1" customWidth="1"/>
    <col min="1753" max="1753" width="19.6640625" style="29" bestFit="1" customWidth="1"/>
    <col min="1754" max="1754" width="21.33203125" style="29" bestFit="1" customWidth="1"/>
    <col min="1755" max="1755" width="21.6640625" style="29" customWidth="1"/>
    <col min="1756" max="1756" width="19.5" style="29" bestFit="1" customWidth="1"/>
    <col min="1757" max="1979" width="8.83203125" style="29"/>
    <col min="1980" max="1980" width="3.83203125" style="29" customWidth="1"/>
    <col min="1981" max="1981" width="35.6640625" style="29" customWidth="1"/>
    <col min="1982" max="1982" width="15.6640625" style="29" customWidth="1"/>
    <col min="1983" max="1983" width="25.6640625" style="29" customWidth="1"/>
    <col min="1984" max="1984" width="55.5" style="29" customWidth="1"/>
    <col min="1985" max="1985" width="20.6640625" style="29" customWidth="1"/>
    <col min="1986" max="1988" width="12.6640625" style="29" customWidth="1"/>
    <col min="1989" max="1989" width="15.6640625" style="29" customWidth="1"/>
    <col min="1990" max="1990" width="12.6640625" style="29" customWidth="1"/>
    <col min="1991" max="1991" width="20.6640625" style="29" customWidth="1"/>
    <col min="1992" max="1992" width="12.6640625" style="29" customWidth="1"/>
    <col min="1993" max="1994" width="20.6640625" style="29" customWidth="1"/>
    <col min="1995" max="2000" width="15.6640625" style="29" customWidth="1"/>
    <col min="2001" max="2005" width="11.6640625" style="29" customWidth="1"/>
    <col min="2006" max="2006" width="19" style="29" bestFit="1" customWidth="1"/>
    <col min="2007" max="2007" width="21.83203125" style="29" bestFit="1" customWidth="1"/>
    <col min="2008" max="2008" width="21.33203125" style="29" bestFit="1" customWidth="1"/>
    <col min="2009" max="2009" width="19.6640625" style="29" bestFit="1" customWidth="1"/>
    <col min="2010" max="2010" width="21.33203125" style="29" bestFit="1" customWidth="1"/>
    <col min="2011" max="2011" width="21.6640625" style="29" customWidth="1"/>
    <col min="2012" max="2012" width="19.5" style="29" bestFit="1" customWidth="1"/>
    <col min="2013" max="2235" width="8.83203125" style="29"/>
    <col min="2236" max="2236" width="3.83203125" style="29" customWidth="1"/>
    <col min="2237" max="2237" width="35.6640625" style="29" customWidth="1"/>
    <col min="2238" max="2238" width="15.6640625" style="29" customWidth="1"/>
    <col min="2239" max="2239" width="25.6640625" style="29" customWidth="1"/>
    <col min="2240" max="2240" width="55.5" style="29" customWidth="1"/>
    <col min="2241" max="2241" width="20.6640625" style="29" customWidth="1"/>
    <col min="2242" max="2244" width="12.6640625" style="29" customWidth="1"/>
    <col min="2245" max="2245" width="15.6640625" style="29" customWidth="1"/>
    <col min="2246" max="2246" width="12.6640625" style="29" customWidth="1"/>
    <col min="2247" max="2247" width="20.6640625" style="29" customWidth="1"/>
    <col min="2248" max="2248" width="12.6640625" style="29" customWidth="1"/>
    <col min="2249" max="2250" width="20.6640625" style="29" customWidth="1"/>
    <col min="2251" max="2256" width="15.6640625" style="29" customWidth="1"/>
    <col min="2257" max="2261" width="11.6640625" style="29" customWidth="1"/>
    <col min="2262" max="2262" width="19" style="29" bestFit="1" customWidth="1"/>
    <col min="2263" max="2263" width="21.83203125" style="29" bestFit="1" customWidth="1"/>
    <col min="2264" max="2264" width="21.33203125" style="29" bestFit="1" customWidth="1"/>
    <col min="2265" max="2265" width="19.6640625" style="29" bestFit="1" customWidth="1"/>
    <col min="2266" max="2266" width="21.33203125" style="29" bestFit="1" customWidth="1"/>
    <col min="2267" max="2267" width="21.6640625" style="29" customWidth="1"/>
    <col min="2268" max="2268" width="19.5" style="29" bestFit="1" customWidth="1"/>
    <col min="2269" max="2491" width="8.83203125" style="29"/>
    <col min="2492" max="2492" width="3.83203125" style="29" customWidth="1"/>
    <col min="2493" max="2493" width="35.6640625" style="29" customWidth="1"/>
    <col min="2494" max="2494" width="15.6640625" style="29" customWidth="1"/>
    <col min="2495" max="2495" width="25.6640625" style="29" customWidth="1"/>
    <col min="2496" max="2496" width="55.5" style="29" customWidth="1"/>
    <col min="2497" max="2497" width="20.6640625" style="29" customWidth="1"/>
    <col min="2498" max="2500" width="12.6640625" style="29" customWidth="1"/>
    <col min="2501" max="2501" width="15.6640625" style="29" customWidth="1"/>
    <col min="2502" max="2502" width="12.6640625" style="29" customWidth="1"/>
    <col min="2503" max="2503" width="20.6640625" style="29" customWidth="1"/>
    <col min="2504" max="2504" width="12.6640625" style="29" customWidth="1"/>
    <col min="2505" max="2506" width="20.6640625" style="29" customWidth="1"/>
    <col min="2507" max="2512" width="15.6640625" style="29" customWidth="1"/>
    <col min="2513" max="2517" width="11.6640625" style="29" customWidth="1"/>
    <col min="2518" max="2518" width="19" style="29" bestFit="1" customWidth="1"/>
    <col min="2519" max="2519" width="21.83203125" style="29" bestFit="1" customWidth="1"/>
    <col min="2520" max="2520" width="21.33203125" style="29" bestFit="1" customWidth="1"/>
    <col min="2521" max="2521" width="19.6640625" style="29" bestFit="1" customWidth="1"/>
    <col min="2522" max="2522" width="21.33203125" style="29" bestFit="1" customWidth="1"/>
    <col min="2523" max="2523" width="21.6640625" style="29" customWidth="1"/>
    <col min="2524" max="2524" width="19.5" style="29" bestFit="1" customWidth="1"/>
    <col min="2525" max="2747" width="8.83203125" style="29"/>
    <col min="2748" max="2748" width="3.83203125" style="29" customWidth="1"/>
    <col min="2749" max="2749" width="35.6640625" style="29" customWidth="1"/>
    <col min="2750" max="2750" width="15.6640625" style="29" customWidth="1"/>
    <col min="2751" max="2751" width="25.6640625" style="29" customWidth="1"/>
    <col min="2752" max="2752" width="55.5" style="29" customWidth="1"/>
    <col min="2753" max="2753" width="20.6640625" style="29" customWidth="1"/>
    <col min="2754" max="2756" width="12.6640625" style="29" customWidth="1"/>
    <col min="2757" max="2757" width="15.6640625" style="29" customWidth="1"/>
    <col min="2758" max="2758" width="12.6640625" style="29" customWidth="1"/>
    <col min="2759" max="2759" width="20.6640625" style="29" customWidth="1"/>
    <col min="2760" max="2760" width="12.6640625" style="29" customWidth="1"/>
    <col min="2761" max="2762" width="20.6640625" style="29" customWidth="1"/>
    <col min="2763" max="2768" width="15.6640625" style="29" customWidth="1"/>
    <col min="2769" max="2773" width="11.6640625" style="29" customWidth="1"/>
    <col min="2774" max="2774" width="19" style="29" bestFit="1" customWidth="1"/>
    <col min="2775" max="2775" width="21.83203125" style="29" bestFit="1" customWidth="1"/>
    <col min="2776" max="2776" width="21.33203125" style="29" bestFit="1" customWidth="1"/>
    <col min="2777" max="2777" width="19.6640625" style="29" bestFit="1" customWidth="1"/>
    <col min="2778" max="2778" width="21.33203125" style="29" bestFit="1" customWidth="1"/>
    <col min="2779" max="2779" width="21.6640625" style="29" customWidth="1"/>
    <col min="2780" max="2780" width="19.5" style="29" bestFit="1" customWidth="1"/>
    <col min="2781" max="3003" width="8.83203125" style="29"/>
    <col min="3004" max="3004" width="3.83203125" style="29" customWidth="1"/>
    <col min="3005" max="3005" width="35.6640625" style="29" customWidth="1"/>
    <col min="3006" max="3006" width="15.6640625" style="29" customWidth="1"/>
    <col min="3007" max="3007" width="25.6640625" style="29" customWidth="1"/>
    <col min="3008" max="3008" width="55.5" style="29" customWidth="1"/>
    <col min="3009" max="3009" width="20.6640625" style="29" customWidth="1"/>
    <col min="3010" max="3012" width="12.6640625" style="29" customWidth="1"/>
    <col min="3013" max="3013" width="15.6640625" style="29" customWidth="1"/>
    <col min="3014" max="3014" width="12.6640625" style="29" customWidth="1"/>
    <col min="3015" max="3015" width="20.6640625" style="29" customWidth="1"/>
    <col min="3016" max="3016" width="12.6640625" style="29" customWidth="1"/>
    <col min="3017" max="3018" width="20.6640625" style="29" customWidth="1"/>
    <col min="3019" max="3024" width="15.6640625" style="29" customWidth="1"/>
    <col min="3025" max="3029" width="11.6640625" style="29" customWidth="1"/>
    <col min="3030" max="3030" width="19" style="29" bestFit="1" customWidth="1"/>
    <col min="3031" max="3031" width="21.83203125" style="29" bestFit="1" customWidth="1"/>
    <col min="3032" max="3032" width="21.33203125" style="29" bestFit="1" customWidth="1"/>
    <col min="3033" max="3033" width="19.6640625" style="29" bestFit="1" customWidth="1"/>
    <col min="3034" max="3034" width="21.33203125" style="29" bestFit="1" customWidth="1"/>
    <col min="3035" max="3035" width="21.6640625" style="29" customWidth="1"/>
    <col min="3036" max="3036" width="19.5" style="29" bestFit="1" customWidth="1"/>
    <col min="3037" max="3259" width="8.83203125" style="29"/>
    <col min="3260" max="3260" width="3.83203125" style="29" customWidth="1"/>
    <col min="3261" max="3261" width="35.6640625" style="29" customWidth="1"/>
    <col min="3262" max="3262" width="15.6640625" style="29" customWidth="1"/>
    <col min="3263" max="3263" width="25.6640625" style="29" customWidth="1"/>
    <col min="3264" max="3264" width="55.5" style="29" customWidth="1"/>
    <col min="3265" max="3265" width="20.6640625" style="29" customWidth="1"/>
    <col min="3266" max="3268" width="12.6640625" style="29" customWidth="1"/>
    <col min="3269" max="3269" width="15.6640625" style="29" customWidth="1"/>
    <col min="3270" max="3270" width="12.6640625" style="29" customWidth="1"/>
    <col min="3271" max="3271" width="20.6640625" style="29" customWidth="1"/>
    <col min="3272" max="3272" width="12.6640625" style="29" customWidth="1"/>
    <col min="3273" max="3274" width="20.6640625" style="29" customWidth="1"/>
    <col min="3275" max="3280" width="15.6640625" style="29" customWidth="1"/>
    <col min="3281" max="3285" width="11.6640625" style="29" customWidth="1"/>
    <col min="3286" max="3286" width="19" style="29" bestFit="1" customWidth="1"/>
    <col min="3287" max="3287" width="21.83203125" style="29" bestFit="1" customWidth="1"/>
    <col min="3288" max="3288" width="21.33203125" style="29" bestFit="1" customWidth="1"/>
    <col min="3289" max="3289" width="19.6640625" style="29" bestFit="1" customWidth="1"/>
    <col min="3290" max="3290" width="21.33203125" style="29" bestFit="1" customWidth="1"/>
    <col min="3291" max="3291" width="21.6640625" style="29" customWidth="1"/>
    <col min="3292" max="3292" width="19.5" style="29" bestFit="1" customWidth="1"/>
    <col min="3293" max="3515" width="8.83203125" style="29"/>
    <col min="3516" max="3516" width="3.83203125" style="29" customWidth="1"/>
    <col min="3517" max="3517" width="35.6640625" style="29" customWidth="1"/>
    <col min="3518" max="3518" width="15.6640625" style="29" customWidth="1"/>
    <col min="3519" max="3519" width="25.6640625" style="29" customWidth="1"/>
    <col min="3520" max="3520" width="55.5" style="29" customWidth="1"/>
    <col min="3521" max="3521" width="20.6640625" style="29" customWidth="1"/>
    <col min="3522" max="3524" width="12.6640625" style="29" customWidth="1"/>
    <col min="3525" max="3525" width="15.6640625" style="29" customWidth="1"/>
    <col min="3526" max="3526" width="12.6640625" style="29" customWidth="1"/>
    <col min="3527" max="3527" width="20.6640625" style="29" customWidth="1"/>
    <col min="3528" max="3528" width="12.6640625" style="29" customWidth="1"/>
    <col min="3529" max="3530" width="20.6640625" style="29" customWidth="1"/>
    <col min="3531" max="3536" width="15.6640625" style="29" customWidth="1"/>
    <col min="3537" max="3541" width="11.6640625" style="29" customWidth="1"/>
    <col min="3542" max="3542" width="19" style="29" bestFit="1" customWidth="1"/>
    <col min="3543" max="3543" width="21.83203125" style="29" bestFit="1" customWidth="1"/>
    <col min="3544" max="3544" width="21.33203125" style="29" bestFit="1" customWidth="1"/>
    <col min="3545" max="3545" width="19.6640625" style="29" bestFit="1" customWidth="1"/>
    <col min="3546" max="3546" width="21.33203125" style="29" bestFit="1" customWidth="1"/>
    <col min="3547" max="3547" width="21.6640625" style="29" customWidth="1"/>
    <col min="3548" max="3548" width="19.5" style="29" bestFit="1" customWidth="1"/>
    <col min="3549" max="3771" width="8.83203125" style="29"/>
    <col min="3772" max="3772" width="3.83203125" style="29" customWidth="1"/>
    <col min="3773" max="3773" width="35.6640625" style="29" customWidth="1"/>
    <col min="3774" max="3774" width="15.6640625" style="29" customWidth="1"/>
    <col min="3775" max="3775" width="25.6640625" style="29" customWidth="1"/>
    <col min="3776" max="3776" width="55.5" style="29" customWidth="1"/>
    <col min="3777" max="3777" width="20.6640625" style="29" customWidth="1"/>
    <col min="3778" max="3780" width="12.6640625" style="29" customWidth="1"/>
    <col min="3781" max="3781" width="15.6640625" style="29" customWidth="1"/>
    <col min="3782" max="3782" width="12.6640625" style="29" customWidth="1"/>
    <col min="3783" max="3783" width="20.6640625" style="29" customWidth="1"/>
    <col min="3784" max="3784" width="12.6640625" style="29" customWidth="1"/>
    <col min="3785" max="3786" width="20.6640625" style="29" customWidth="1"/>
    <col min="3787" max="3792" width="15.6640625" style="29" customWidth="1"/>
    <col min="3793" max="3797" width="11.6640625" style="29" customWidth="1"/>
    <col min="3798" max="3798" width="19" style="29" bestFit="1" customWidth="1"/>
    <col min="3799" max="3799" width="21.83203125" style="29" bestFit="1" customWidth="1"/>
    <col min="3800" max="3800" width="21.33203125" style="29" bestFit="1" customWidth="1"/>
    <col min="3801" max="3801" width="19.6640625" style="29" bestFit="1" customWidth="1"/>
    <col min="3802" max="3802" width="21.33203125" style="29" bestFit="1" customWidth="1"/>
    <col min="3803" max="3803" width="21.6640625" style="29" customWidth="1"/>
    <col min="3804" max="3804" width="19.5" style="29" bestFit="1" customWidth="1"/>
    <col min="3805" max="4027" width="8.83203125" style="29"/>
    <col min="4028" max="4028" width="3.83203125" style="29" customWidth="1"/>
    <col min="4029" max="4029" width="35.6640625" style="29" customWidth="1"/>
    <col min="4030" max="4030" width="15.6640625" style="29" customWidth="1"/>
    <col min="4031" max="4031" width="25.6640625" style="29" customWidth="1"/>
    <col min="4032" max="4032" width="55.5" style="29" customWidth="1"/>
    <col min="4033" max="4033" width="20.6640625" style="29" customWidth="1"/>
    <col min="4034" max="4036" width="12.6640625" style="29" customWidth="1"/>
    <col min="4037" max="4037" width="15.6640625" style="29" customWidth="1"/>
    <col min="4038" max="4038" width="12.6640625" style="29" customWidth="1"/>
    <col min="4039" max="4039" width="20.6640625" style="29" customWidth="1"/>
    <col min="4040" max="4040" width="12.6640625" style="29" customWidth="1"/>
    <col min="4041" max="4042" width="20.6640625" style="29" customWidth="1"/>
    <col min="4043" max="4048" width="15.6640625" style="29" customWidth="1"/>
    <col min="4049" max="4053" width="11.6640625" style="29" customWidth="1"/>
    <col min="4054" max="4054" width="19" style="29" bestFit="1" customWidth="1"/>
    <col min="4055" max="4055" width="21.83203125" style="29" bestFit="1" customWidth="1"/>
    <col min="4056" max="4056" width="21.33203125" style="29" bestFit="1" customWidth="1"/>
    <col min="4057" max="4057" width="19.6640625" style="29" bestFit="1" customWidth="1"/>
    <col min="4058" max="4058" width="21.33203125" style="29" bestFit="1" customWidth="1"/>
    <col min="4059" max="4059" width="21.6640625" style="29" customWidth="1"/>
    <col min="4060" max="4060" width="19.5" style="29" bestFit="1" customWidth="1"/>
    <col min="4061" max="4283" width="8.83203125" style="29"/>
    <col min="4284" max="4284" width="3.83203125" style="29" customWidth="1"/>
    <col min="4285" max="4285" width="35.6640625" style="29" customWidth="1"/>
    <col min="4286" max="4286" width="15.6640625" style="29" customWidth="1"/>
    <col min="4287" max="4287" width="25.6640625" style="29" customWidth="1"/>
    <col min="4288" max="4288" width="55.5" style="29" customWidth="1"/>
    <col min="4289" max="4289" width="20.6640625" style="29" customWidth="1"/>
    <col min="4290" max="4292" width="12.6640625" style="29" customWidth="1"/>
    <col min="4293" max="4293" width="15.6640625" style="29" customWidth="1"/>
    <col min="4294" max="4294" width="12.6640625" style="29" customWidth="1"/>
    <col min="4295" max="4295" width="20.6640625" style="29" customWidth="1"/>
    <col min="4296" max="4296" width="12.6640625" style="29" customWidth="1"/>
    <col min="4297" max="4298" width="20.6640625" style="29" customWidth="1"/>
    <col min="4299" max="4304" width="15.6640625" style="29" customWidth="1"/>
    <col min="4305" max="4309" width="11.6640625" style="29" customWidth="1"/>
    <col min="4310" max="4310" width="19" style="29" bestFit="1" customWidth="1"/>
    <col min="4311" max="4311" width="21.83203125" style="29" bestFit="1" customWidth="1"/>
    <col min="4312" max="4312" width="21.33203125" style="29" bestFit="1" customWidth="1"/>
    <col min="4313" max="4313" width="19.6640625" style="29" bestFit="1" customWidth="1"/>
    <col min="4314" max="4314" width="21.33203125" style="29" bestFit="1" customWidth="1"/>
    <col min="4315" max="4315" width="21.6640625" style="29" customWidth="1"/>
    <col min="4316" max="4316" width="19.5" style="29" bestFit="1" customWidth="1"/>
    <col min="4317" max="4539" width="8.83203125" style="29"/>
    <col min="4540" max="4540" width="3.83203125" style="29" customWidth="1"/>
    <col min="4541" max="4541" width="35.6640625" style="29" customWidth="1"/>
    <col min="4542" max="4542" width="15.6640625" style="29" customWidth="1"/>
    <col min="4543" max="4543" width="25.6640625" style="29" customWidth="1"/>
    <col min="4544" max="4544" width="55.5" style="29" customWidth="1"/>
    <col min="4545" max="4545" width="20.6640625" style="29" customWidth="1"/>
    <col min="4546" max="4548" width="12.6640625" style="29" customWidth="1"/>
    <col min="4549" max="4549" width="15.6640625" style="29" customWidth="1"/>
    <col min="4550" max="4550" width="12.6640625" style="29" customWidth="1"/>
    <col min="4551" max="4551" width="20.6640625" style="29" customWidth="1"/>
    <col min="4552" max="4552" width="12.6640625" style="29" customWidth="1"/>
    <col min="4553" max="4554" width="20.6640625" style="29" customWidth="1"/>
    <col min="4555" max="4560" width="15.6640625" style="29" customWidth="1"/>
    <col min="4561" max="4565" width="11.6640625" style="29" customWidth="1"/>
    <col min="4566" max="4566" width="19" style="29" bestFit="1" customWidth="1"/>
    <col min="4567" max="4567" width="21.83203125" style="29" bestFit="1" customWidth="1"/>
    <col min="4568" max="4568" width="21.33203125" style="29" bestFit="1" customWidth="1"/>
    <col min="4569" max="4569" width="19.6640625" style="29" bestFit="1" customWidth="1"/>
    <col min="4570" max="4570" width="21.33203125" style="29" bestFit="1" customWidth="1"/>
    <col min="4571" max="4571" width="21.6640625" style="29" customWidth="1"/>
    <col min="4572" max="4572" width="19.5" style="29" bestFit="1" customWidth="1"/>
    <col min="4573" max="4795" width="8.83203125" style="29"/>
    <col min="4796" max="4796" width="3.83203125" style="29" customWidth="1"/>
    <col min="4797" max="4797" width="35.6640625" style="29" customWidth="1"/>
    <col min="4798" max="4798" width="15.6640625" style="29" customWidth="1"/>
    <col min="4799" max="4799" width="25.6640625" style="29" customWidth="1"/>
    <col min="4800" max="4800" width="55.5" style="29" customWidth="1"/>
    <col min="4801" max="4801" width="20.6640625" style="29" customWidth="1"/>
    <col min="4802" max="4804" width="12.6640625" style="29" customWidth="1"/>
    <col min="4805" max="4805" width="15.6640625" style="29" customWidth="1"/>
    <col min="4806" max="4806" width="12.6640625" style="29" customWidth="1"/>
    <col min="4807" max="4807" width="20.6640625" style="29" customWidth="1"/>
    <col min="4808" max="4808" width="12.6640625" style="29" customWidth="1"/>
    <col min="4809" max="4810" width="20.6640625" style="29" customWidth="1"/>
    <col min="4811" max="4816" width="15.6640625" style="29" customWidth="1"/>
    <col min="4817" max="4821" width="11.6640625" style="29" customWidth="1"/>
    <col min="4822" max="4822" width="19" style="29" bestFit="1" customWidth="1"/>
    <col min="4823" max="4823" width="21.83203125" style="29" bestFit="1" customWidth="1"/>
    <col min="4824" max="4824" width="21.33203125" style="29" bestFit="1" customWidth="1"/>
    <col min="4825" max="4825" width="19.6640625" style="29" bestFit="1" customWidth="1"/>
    <col min="4826" max="4826" width="21.33203125" style="29" bestFit="1" customWidth="1"/>
    <col min="4827" max="4827" width="21.6640625" style="29" customWidth="1"/>
    <col min="4828" max="4828" width="19.5" style="29" bestFit="1" customWidth="1"/>
    <col min="4829" max="5051" width="8.83203125" style="29"/>
    <col min="5052" max="5052" width="3.83203125" style="29" customWidth="1"/>
    <col min="5053" max="5053" width="35.6640625" style="29" customWidth="1"/>
    <col min="5054" max="5054" width="15.6640625" style="29" customWidth="1"/>
    <col min="5055" max="5055" width="25.6640625" style="29" customWidth="1"/>
    <col min="5056" max="5056" width="55.5" style="29" customWidth="1"/>
    <col min="5057" max="5057" width="20.6640625" style="29" customWidth="1"/>
    <col min="5058" max="5060" width="12.6640625" style="29" customWidth="1"/>
    <col min="5061" max="5061" width="15.6640625" style="29" customWidth="1"/>
    <col min="5062" max="5062" width="12.6640625" style="29" customWidth="1"/>
    <col min="5063" max="5063" width="20.6640625" style="29" customWidth="1"/>
    <col min="5064" max="5064" width="12.6640625" style="29" customWidth="1"/>
    <col min="5065" max="5066" width="20.6640625" style="29" customWidth="1"/>
    <col min="5067" max="5072" width="15.6640625" style="29" customWidth="1"/>
    <col min="5073" max="5077" width="11.6640625" style="29" customWidth="1"/>
    <col min="5078" max="5078" width="19" style="29" bestFit="1" customWidth="1"/>
    <col min="5079" max="5079" width="21.83203125" style="29" bestFit="1" customWidth="1"/>
    <col min="5080" max="5080" width="21.33203125" style="29" bestFit="1" customWidth="1"/>
    <col min="5081" max="5081" width="19.6640625" style="29" bestFit="1" customWidth="1"/>
    <col min="5082" max="5082" width="21.33203125" style="29" bestFit="1" customWidth="1"/>
    <col min="5083" max="5083" width="21.6640625" style="29" customWidth="1"/>
    <col min="5084" max="5084" width="19.5" style="29" bestFit="1" customWidth="1"/>
    <col min="5085" max="5307" width="8.83203125" style="29"/>
    <col min="5308" max="5308" width="3.83203125" style="29" customWidth="1"/>
    <col min="5309" max="5309" width="35.6640625" style="29" customWidth="1"/>
    <col min="5310" max="5310" width="15.6640625" style="29" customWidth="1"/>
    <col min="5311" max="5311" width="25.6640625" style="29" customWidth="1"/>
    <col min="5312" max="5312" width="55.5" style="29" customWidth="1"/>
    <col min="5313" max="5313" width="20.6640625" style="29" customWidth="1"/>
    <col min="5314" max="5316" width="12.6640625" style="29" customWidth="1"/>
    <col min="5317" max="5317" width="15.6640625" style="29" customWidth="1"/>
    <col min="5318" max="5318" width="12.6640625" style="29" customWidth="1"/>
    <col min="5319" max="5319" width="20.6640625" style="29" customWidth="1"/>
    <col min="5320" max="5320" width="12.6640625" style="29" customWidth="1"/>
    <col min="5321" max="5322" width="20.6640625" style="29" customWidth="1"/>
    <col min="5323" max="5328" width="15.6640625" style="29" customWidth="1"/>
    <col min="5329" max="5333" width="11.6640625" style="29" customWidth="1"/>
    <col min="5334" max="5334" width="19" style="29" bestFit="1" customWidth="1"/>
    <col min="5335" max="5335" width="21.83203125" style="29" bestFit="1" customWidth="1"/>
    <col min="5336" max="5336" width="21.33203125" style="29" bestFit="1" customWidth="1"/>
    <col min="5337" max="5337" width="19.6640625" style="29" bestFit="1" customWidth="1"/>
    <col min="5338" max="5338" width="21.33203125" style="29" bestFit="1" customWidth="1"/>
    <col min="5339" max="5339" width="21.6640625" style="29" customWidth="1"/>
    <col min="5340" max="5340" width="19.5" style="29" bestFit="1" customWidth="1"/>
    <col min="5341" max="5563" width="8.83203125" style="29"/>
    <col min="5564" max="5564" width="3.83203125" style="29" customWidth="1"/>
    <col min="5565" max="5565" width="35.6640625" style="29" customWidth="1"/>
    <col min="5566" max="5566" width="15.6640625" style="29" customWidth="1"/>
    <col min="5567" max="5567" width="25.6640625" style="29" customWidth="1"/>
    <col min="5568" max="5568" width="55.5" style="29" customWidth="1"/>
    <col min="5569" max="5569" width="20.6640625" style="29" customWidth="1"/>
    <col min="5570" max="5572" width="12.6640625" style="29" customWidth="1"/>
    <col min="5573" max="5573" width="15.6640625" style="29" customWidth="1"/>
    <col min="5574" max="5574" width="12.6640625" style="29" customWidth="1"/>
    <col min="5575" max="5575" width="20.6640625" style="29" customWidth="1"/>
    <col min="5576" max="5576" width="12.6640625" style="29" customWidth="1"/>
    <col min="5577" max="5578" width="20.6640625" style="29" customWidth="1"/>
    <col min="5579" max="5584" width="15.6640625" style="29" customWidth="1"/>
    <col min="5585" max="5589" width="11.6640625" style="29" customWidth="1"/>
    <col min="5590" max="5590" width="19" style="29" bestFit="1" customWidth="1"/>
    <col min="5591" max="5591" width="21.83203125" style="29" bestFit="1" customWidth="1"/>
    <col min="5592" max="5592" width="21.33203125" style="29" bestFit="1" customWidth="1"/>
    <col min="5593" max="5593" width="19.6640625" style="29" bestFit="1" customWidth="1"/>
    <col min="5594" max="5594" width="21.33203125" style="29" bestFit="1" customWidth="1"/>
    <col min="5595" max="5595" width="21.6640625" style="29" customWidth="1"/>
    <col min="5596" max="5596" width="19.5" style="29" bestFit="1" customWidth="1"/>
    <col min="5597" max="5819" width="8.83203125" style="29"/>
    <col min="5820" max="5820" width="3.83203125" style="29" customWidth="1"/>
    <col min="5821" max="5821" width="35.6640625" style="29" customWidth="1"/>
    <col min="5822" max="5822" width="15.6640625" style="29" customWidth="1"/>
    <col min="5823" max="5823" width="25.6640625" style="29" customWidth="1"/>
    <col min="5824" max="5824" width="55.5" style="29" customWidth="1"/>
    <col min="5825" max="5825" width="20.6640625" style="29" customWidth="1"/>
    <col min="5826" max="5828" width="12.6640625" style="29" customWidth="1"/>
    <col min="5829" max="5829" width="15.6640625" style="29" customWidth="1"/>
    <col min="5830" max="5830" width="12.6640625" style="29" customWidth="1"/>
    <col min="5831" max="5831" width="20.6640625" style="29" customWidth="1"/>
    <col min="5832" max="5832" width="12.6640625" style="29" customWidth="1"/>
    <col min="5833" max="5834" width="20.6640625" style="29" customWidth="1"/>
    <col min="5835" max="5840" width="15.6640625" style="29" customWidth="1"/>
    <col min="5841" max="5845" width="11.6640625" style="29" customWidth="1"/>
    <col min="5846" max="5846" width="19" style="29" bestFit="1" customWidth="1"/>
    <col min="5847" max="5847" width="21.83203125" style="29" bestFit="1" customWidth="1"/>
    <col min="5848" max="5848" width="21.33203125" style="29" bestFit="1" customWidth="1"/>
    <col min="5849" max="5849" width="19.6640625" style="29" bestFit="1" customWidth="1"/>
    <col min="5850" max="5850" width="21.33203125" style="29" bestFit="1" customWidth="1"/>
    <col min="5851" max="5851" width="21.6640625" style="29" customWidth="1"/>
    <col min="5852" max="5852" width="19.5" style="29" bestFit="1" customWidth="1"/>
    <col min="5853" max="6075" width="8.83203125" style="29"/>
    <col min="6076" max="6076" width="3.83203125" style="29" customWidth="1"/>
    <col min="6077" max="6077" width="35.6640625" style="29" customWidth="1"/>
    <col min="6078" max="6078" width="15.6640625" style="29" customWidth="1"/>
    <col min="6079" max="6079" width="25.6640625" style="29" customWidth="1"/>
    <col min="6080" max="6080" width="55.5" style="29" customWidth="1"/>
    <col min="6081" max="6081" width="20.6640625" style="29" customWidth="1"/>
    <col min="6082" max="6084" width="12.6640625" style="29" customWidth="1"/>
    <col min="6085" max="6085" width="15.6640625" style="29" customWidth="1"/>
    <col min="6086" max="6086" width="12.6640625" style="29" customWidth="1"/>
    <col min="6087" max="6087" width="20.6640625" style="29" customWidth="1"/>
    <col min="6088" max="6088" width="12.6640625" style="29" customWidth="1"/>
    <col min="6089" max="6090" width="20.6640625" style="29" customWidth="1"/>
    <col min="6091" max="6096" width="15.6640625" style="29" customWidth="1"/>
    <col min="6097" max="6101" width="11.6640625" style="29" customWidth="1"/>
    <col min="6102" max="6102" width="19" style="29" bestFit="1" customWidth="1"/>
    <col min="6103" max="6103" width="21.83203125" style="29" bestFit="1" customWidth="1"/>
    <col min="6104" max="6104" width="21.33203125" style="29" bestFit="1" customWidth="1"/>
    <col min="6105" max="6105" width="19.6640625" style="29" bestFit="1" customWidth="1"/>
    <col min="6106" max="6106" width="21.33203125" style="29" bestFit="1" customWidth="1"/>
    <col min="6107" max="6107" width="21.6640625" style="29" customWidth="1"/>
    <col min="6108" max="6108" width="19.5" style="29" bestFit="1" customWidth="1"/>
    <col min="6109" max="6331" width="8.83203125" style="29"/>
    <col min="6332" max="6332" width="3.83203125" style="29" customWidth="1"/>
    <col min="6333" max="6333" width="35.6640625" style="29" customWidth="1"/>
    <col min="6334" max="6334" width="15.6640625" style="29" customWidth="1"/>
    <col min="6335" max="6335" width="25.6640625" style="29" customWidth="1"/>
    <col min="6336" max="6336" width="55.5" style="29" customWidth="1"/>
    <col min="6337" max="6337" width="20.6640625" style="29" customWidth="1"/>
    <col min="6338" max="6340" width="12.6640625" style="29" customWidth="1"/>
    <col min="6341" max="6341" width="15.6640625" style="29" customWidth="1"/>
    <col min="6342" max="6342" width="12.6640625" style="29" customWidth="1"/>
    <col min="6343" max="6343" width="20.6640625" style="29" customWidth="1"/>
    <col min="6344" max="6344" width="12.6640625" style="29" customWidth="1"/>
    <col min="6345" max="6346" width="20.6640625" style="29" customWidth="1"/>
    <col min="6347" max="6352" width="15.6640625" style="29" customWidth="1"/>
    <col min="6353" max="6357" width="11.6640625" style="29" customWidth="1"/>
    <col min="6358" max="6358" width="19" style="29" bestFit="1" customWidth="1"/>
    <col min="6359" max="6359" width="21.83203125" style="29" bestFit="1" customWidth="1"/>
    <col min="6360" max="6360" width="21.33203125" style="29" bestFit="1" customWidth="1"/>
    <col min="6361" max="6361" width="19.6640625" style="29" bestFit="1" customWidth="1"/>
    <col min="6362" max="6362" width="21.33203125" style="29" bestFit="1" customWidth="1"/>
    <col min="6363" max="6363" width="21.6640625" style="29" customWidth="1"/>
    <col min="6364" max="6364" width="19.5" style="29" bestFit="1" customWidth="1"/>
    <col min="6365" max="6587" width="8.83203125" style="29"/>
    <col min="6588" max="6588" width="3.83203125" style="29" customWidth="1"/>
    <col min="6589" max="6589" width="35.6640625" style="29" customWidth="1"/>
    <col min="6590" max="6590" width="15.6640625" style="29" customWidth="1"/>
    <col min="6591" max="6591" width="25.6640625" style="29" customWidth="1"/>
    <col min="6592" max="6592" width="55.5" style="29" customWidth="1"/>
    <col min="6593" max="6593" width="20.6640625" style="29" customWidth="1"/>
    <col min="6594" max="6596" width="12.6640625" style="29" customWidth="1"/>
    <col min="6597" max="6597" width="15.6640625" style="29" customWidth="1"/>
    <col min="6598" max="6598" width="12.6640625" style="29" customWidth="1"/>
    <col min="6599" max="6599" width="20.6640625" style="29" customWidth="1"/>
    <col min="6600" max="6600" width="12.6640625" style="29" customWidth="1"/>
    <col min="6601" max="6602" width="20.6640625" style="29" customWidth="1"/>
    <col min="6603" max="6608" width="15.6640625" style="29" customWidth="1"/>
    <col min="6609" max="6613" width="11.6640625" style="29" customWidth="1"/>
    <col min="6614" max="6614" width="19" style="29" bestFit="1" customWidth="1"/>
    <col min="6615" max="6615" width="21.83203125" style="29" bestFit="1" customWidth="1"/>
    <col min="6616" max="6616" width="21.33203125" style="29" bestFit="1" customWidth="1"/>
    <col min="6617" max="6617" width="19.6640625" style="29" bestFit="1" customWidth="1"/>
    <col min="6618" max="6618" width="21.33203125" style="29" bestFit="1" customWidth="1"/>
    <col min="6619" max="6619" width="21.6640625" style="29" customWidth="1"/>
    <col min="6620" max="6620" width="19.5" style="29" bestFit="1" customWidth="1"/>
    <col min="6621" max="6843" width="8.83203125" style="29"/>
    <col min="6844" max="6844" width="3.83203125" style="29" customWidth="1"/>
    <col min="6845" max="6845" width="35.6640625" style="29" customWidth="1"/>
    <col min="6846" max="6846" width="15.6640625" style="29" customWidth="1"/>
    <col min="6847" max="6847" width="25.6640625" style="29" customWidth="1"/>
    <col min="6848" max="6848" width="55.5" style="29" customWidth="1"/>
    <col min="6849" max="6849" width="20.6640625" style="29" customWidth="1"/>
    <col min="6850" max="6852" width="12.6640625" style="29" customWidth="1"/>
    <col min="6853" max="6853" width="15.6640625" style="29" customWidth="1"/>
    <col min="6854" max="6854" width="12.6640625" style="29" customWidth="1"/>
    <col min="6855" max="6855" width="20.6640625" style="29" customWidth="1"/>
    <col min="6856" max="6856" width="12.6640625" style="29" customWidth="1"/>
    <col min="6857" max="6858" width="20.6640625" style="29" customWidth="1"/>
    <col min="6859" max="6864" width="15.6640625" style="29" customWidth="1"/>
    <col min="6865" max="6869" width="11.6640625" style="29" customWidth="1"/>
    <col min="6870" max="6870" width="19" style="29" bestFit="1" customWidth="1"/>
    <col min="6871" max="6871" width="21.83203125" style="29" bestFit="1" customWidth="1"/>
    <col min="6872" max="6872" width="21.33203125" style="29" bestFit="1" customWidth="1"/>
    <col min="6873" max="6873" width="19.6640625" style="29" bestFit="1" customWidth="1"/>
    <col min="6874" max="6874" width="21.33203125" style="29" bestFit="1" customWidth="1"/>
    <col min="6875" max="6875" width="21.6640625" style="29" customWidth="1"/>
    <col min="6876" max="6876" width="19.5" style="29" bestFit="1" customWidth="1"/>
    <col min="6877" max="7099" width="8.83203125" style="29"/>
    <col min="7100" max="7100" width="3.83203125" style="29" customWidth="1"/>
    <col min="7101" max="7101" width="35.6640625" style="29" customWidth="1"/>
    <col min="7102" max="7102" width="15.6640625" style="29" customWidth="1"/>
    <col min="7103" max="7103" width="25.6640625" style="29" customWidth="1"/>
    <col min="7104" max="7104" width="55.5" style="29" customWidth="1"/>
    <col min="7105" max="7105" width="20.6640625" style="29" customWidth="1"/>
    <col min="7106" max="7108" width="12.6640625" style="29" customWidth="1"/>
    <col min="7109" max="7109" width="15.6640625" style="29" customWidth="1"/>
    <col min="7110" max="7110" width="12.6640625" style="29" customWidth="1"/>
    <col min="7111" max="7111" width="20.6640625" style="29" customWidth="1"/>
    <col min="7112" max="7112" width="12.6640625" style="29" customWidth="1"/>
    <col min="7113" max="7114" width="20.6640625" style="29" customWidth="1"/>
    <col min="7115" max="7120" width="15.6640625" style="29" customWidth="1"/>
    <col min="7121" max="7125" width="11.6640625" style="29" customWidth="1"/>
    <col min="7126" max="7126" width="19" style="29" bestFit="1" customWidth="1"/>
    <col min="7127" max="7127" width="21.83203125" style="29" bestFit="1" customWidth="1"/>
    <col min="7128" max="7128" width="21.33203125" style="29" bestFit="1" customWidth="1"/>
    <col min="7129" max="7129" width="19.6640625" style="29" bestFit="1" customWidth="1"/>
    <col min="7130" max="7130" width="21.33203125" style="29" bestFit="1" customWidth="1"/>
    <col min="7131" max="7131" width="21.6640625" style="29" customWidth="1"/>
    <col min="7132" max="7132" width="19.5" style="29" bestFit="1" customWidth="1"/>
    <col min="7133" max="7355" width="8.83203125" style="29"/>
    <col min="7356" max="7356" width="3.83203125" style="29" customWidth="1"/>
    <col min="7357" max="7357" width="35.6640625" style="29" customWidth="1"/>
    <col min="7358" max="7358" width="15.6640625" style="29" customWidth="1"/>
    <col min="7359" max="7359" width="25.6640625" style="29" customWidth="1"/>
    <col min="7360" max="7360" width="55.5" style="29" customWidth="1"/>
    <col min="7361" max="7361" width="20.6640625" style="29" customWidth="1"/>
    <col min="7362" max="7364" width="12.6640625" style="29" customWidth="1"/>
    <col min="7365" max="7365" width="15.6640625" style="29" customWidth="1"/>
    <col min="7366" max="7366" width="12.6640625" style="29" customWidth="1"/>
    <col min="7367" max="7367" width="20.6640625" style="29" customWidth="1"/>
    <col min="7368" max="7368" width="12.6640625" style="29" customWidth="1"/>
    <col min="7369" max="7370" width="20.6640625" style="29" customWidth="1"/>
    <col min="7371" max="7376" width="15.6640625" style="29" customWidth="1"/>
    <col min="7377" max="7381" width="11.6640625" style="29" customWidth="1"/>
    <col min="7382" max="7382" width="19" style="29" bestFit="1" customWidth="1"/>
    <col min="7383" max="7383" width="21.83203125" style="29" bestFit="1" customWidth="1"/>
    <col min="7384" max="7384" width="21.33203125" style="29" bestFit="1" customWidth="1"/>
    <col min="7385" max="7385" width="19.6640625" style="29" bestFit="1" customWidth="1"/>
    <col min="7386" max="7386" width="21.33203125" style="29" bestFit="1" customWidth="1"/>
    <col min="7387" max="7387" width="21.6640625" style="29" customWidth="1"/>
    <col min="7388" max="7388" width="19.5" style="29" bestFit="1" customWidth="1"/>
    <col min="7389" max="7611" width="8.83203125" style="29"/>
    <col min="7612" max="7612" width="3.83203125" style="29" customWidth="1"/>
    <col min="7613" max="7613" width="35.6640625" style="29" customWidth="1"/>
    <col min="7614" max="7614" width="15.6640625" style="29" customWidth="1"/>
    <col min="7615" max="7615" width="25.6640625" style="29" customWidth="1"/>
    <col min="7616" max="7616" width="55.5" style="29" customWidth="1"/>
    <col min="7617" max="7617" width="20.6640625" style="29" customWidth="1"/>
    <col min="7618" max="7620" width="12.6640625" style="29" customWidth="1"/>
    <col min="7621" max="7621" width="15.6640625" style="29" customWidth="1"/>
    <col min="7622" max="7622" width="12.6640625" style="29" customWidth="1"/>
    <col min="7623" max="7623" width="20.6640625" style="29" customWidth="1"/>
    <col min="7624" max="7624" width="12.6640625" style="29" customWidth="1"/>
    <col min="7625" max="7626" width="20.6640625" style="29" customWidth="1"/>
    <col min="7627" max="7632" width="15.6640625" style="29" customWidth="1"/>
    <col min="7633" max="7637" width="11.6640625" style="29" customWidth="1"/>
    <col min="7638" max="7638" width="19" style="29" bestFit="1" customWidth="1"/>
    <col min="7639" max="7639" width="21.83203125" style="29" bestFit="1" customWidth="1"/>
    <col min="7640" max="7640" width="21.33203125" style="29" bestFit="1" customWidth="1"/>
    <col min="7641" max="7641" width="19.6640625" style="29" bestFit="1" customWidth="1"/>
    <col min="7642" max="7642" width="21.33203125" style="29" bestFit="1" customWidth="1"/>
    <col min="7643" max="7643" width="21.6640625" style="29" customWidth="1"/>
    <col min="7644" max="7644" width="19.5" style="29" bestFit="1" customWidth="1"/>
    <col min="7645" max="7867" width="8.83203125" style="29"/>
    <col min="7868" max="7868" width="3.83203125" style="29" customWidth="1"/>
    <col min="7869" max="7869" width="35.6640625" style="29" customWidth="1"/>
    <col min="7870" max="7870" width="15.6640625" style="29" customWidth="1"/>
    <col min="7871" max="7871" width="25.6640625" style="29" customWidth="1"/>
    <col min="7872" max="7872" width="55.5" style="29" customWidth="1"/>
    <col min="7873" max="7873" width="20.6640625" style="29" customWidth="1"/>
    <col min="7874" max="7876" width="12.6640625" style="29" customWidth="1"/>
    <col min="7877" max="7877" width="15.6640625" style="29" customWidth="1"/>
    <col min="7878" max="7878" width="12.6640625" style="29" customWidth="1"/>
    <col min="7879" max="7879" width="20.6640625" style="29" customWidth="1"/>
    <col min="7880" max="7880" width="12.6640625" style="29" customWidth="1"/>
    <col min="7881" max="7882" width="20.6640625" style="29" customWidth="1"/>
    <col min="7883" max="7888" width="15.6640625" style="29" customWidth="1"/>
    <col min="7889" max="7893" width="11.6640625" style="29" customWidth="1"/>
    <col min="7894" max="7894" width="19" style="29" bestFit="1" customWidth="1"/>
    <col min="7895" max="7895" width="21.83203125" style="29" bestFit="1" customWidth="1"/>
    <col min="7896" max="7896" width="21.33203125" style="29" bestFit="1" customWidth="1"/>
    <col min="7897" max="7897" width="19.6640625" style="29" bestFit="1" customWidth="1"/>
    <col min="7898" max="7898" width="21.33203125" style="29" bestFit="1" customWidth="1"/>
    <col min="7899" max="7899" width="21.6640625" style="29" customWidth="1"/>
    <col min="7900" max="7900" width="19.5" style="29" bestFit="1" customWidth="1"/>
    <col min="7901" max="8123" width="8.83203125" style="29"/>
    <col min="8124" max="8124" width="3.83203125" style="29" customWidth="1"/>
    <col min="8125" max="8125" width="35.6640625" style="29" customWidth="1"/>
    <col min="8126" max="8126" width="15.6640625" style="29" customWidth="1"/>
    <col min="8127" max="8127" width="25.6640625" style="29" customWidth="1"/>
    <col min="8128" max="8128" width="55.5" style="29" customWidth="1"/>
    <col min="8129" max="8129" width="20.6640625" style="29" customWidth="1"/>
    <col min="8130" max="8132" width="12.6640625" style="29" customWidth="1"/>
    <col min="8133" max="8133" width="15.6640625" style="29" customWidth="1"/>
    <col min="8134" max="8134" width="12.6640625" style="29" customWidth="1"/>
    <col min="8135" max="8135" width="20.6640625" style="29" customWidth="1"/>
    <col min="8136" max="8136" width="12.6640625" style="29" customWidth="1"/>
    <col min="8137" max="8138" width="20.6640625" style="29" customWidth="1"/>
    <col min="8139" max="8144" width="15.6640625" style="29" customWidth="1"/>
    <col min="8145" max="8149" width="11.6640625" style="29" customWidth="1"/>
    <col min="8150" max="8150" width="19" style="29" bestFit="1" customWidth="1"/>
    <col min="8151" max="8151" width="21.83203125" style="29" bestFit="1" customWidth="1"/>
    <col min="8152" max="8152" width="21.33203125" style="29" bestFit="1" customWidth="1"/>
    <col min="8153" max="8153" width="19.6640625" style="29" bestFit="1" customWidth="1"/>
    <col min="8154" max="8154" width="21.33203125" style="29" bestFit="1" customWidth="1"/>
    <col min="8155" max="8155" width="21.6640625" style="29" customWidth="1"/>
    <col min="8156" max="8156" width="19.5" style="29" bestFit="1" customWidth="1"/>
    <col min="8157" max="8379" width="8.83203125" style="29"/>
    <col min="8380" max="8380" width="3.83203125" style="29" customWidth="1"/>
    <col min="8381" max="8381" width="35.6640625" style="29" customWidth="1"/>
    <col min="8382" max="8382" width="15.6640625" style="29" customWidth="1"/>
    <col min="8383" max="8383" width="25.6640625" style="29" customWidth="1"/>
    <col min="8384" max="8384" width="55.5" style="29" customWidth="1"/>
    <col min="8385" max="8385" width="20.6640625" style="29" customWidth="1"/>
    <col min="8386" max="8388" width="12.6640625" style="29" customWidth="1"/>
    <col min="8389" max="8389" width="15.6640625" style="29" customWidth="1"/>
    <col min="8390" max="8390" width="12.6640625" style="29" customWidth="1"/>
    <col min="8391" max="8391" width="20.6640625" style="29" customWidth="1"/>
    <col min="8392" max="8392" width="12.6640625" style="29" customWidth="1"/>
    <col min="8393" max="8394" width="20.6640625" style="29" customWidth="1"/>
    <col min="8395" max="8400" width="15.6640625" style="29" customWidth="1"/>
    <col min="8401" max="8405" width="11.6640625" style="29" customWidth="1"/>
    <col min="8406" max="8406" width="19" style="29" bestFit="1" customWidth="1"/>
    <col min="8407" max="8407" width="21.83203125" style="29" bestFit="1" customWidth="1"/>
    <col min="8408" max="8408" width="21.33203125" style="29" bestFit="1" customWidth="1"/>
    <col min="8409" max="8409" width="19.6640625" style="29" bestFit="1" customWidth="1"/>
    <col min="8410" max="8410" width="21.33203125" style="29" bestFit="1" customWidth="1"/>
    <col min="8411" max="8411" width="21.6640625" style="29" customWidth="1"/>
    <col min="8412" max="8412" width="19.5" style="29" bestFit="1" customWidth="1"/>
    <col min="8413" max="8635" width="8.83203125" style="29"/>
    <col min="8636" max="8636" width="3.83203125" style="29" customWidth="1"/>
    <col min="8637" max="8637" width="35.6640625" style="29" customWidth="1"/>
    <col min="8638" max="8638" width="15.6640625" style="29" customWidth="1"/>
    <col min="8639" max="8639" width="25.6640625" style="29" customWidth="1"/>
    <col min="8640" max="8640" width="55.5" style="29" customWidth="1"/>
    <col min="8641" max="8641" width="20.6640625" style="29" customWidth="1"/>
    <col min="8642" max="8644" width="12.6640625" style="29" customWidth="1"/>
    <col min="8645" max="8645" width="15.6640625" style="29" customWidth="1"/>
    <col min="8646" max="8646" width="12.6640625" style="29" customWidth="1"/>
    <col min="8647" max="8647" width="20.6640625" style="29" customWidth="1"/>
    <col min="8648" max="8648" width="12.6640625" style="29" customWidth="1"/>
    <col min="8649" max="8650" width="20.6640625" style="29" customWidth="1"/>
    <col min="8651" max="8656" width="15.6640625" style="29" customWidth="1"/>
    <col min="8657" max="8661" width="11.6640625" style="29" customWidth="1"/>
    <col min="8662" max="8662" width="19" style="29" bestFit="1" customWidth="1"/>
    <col min="8663" max="8663" width="21.83203125" style="29" bestFit="1" customWidth="1"/>
    <col min="8664" max="8664" width="21.33203125" style="29" bestFit="1" customWidth="1"/>
    <col min="8665" max="8665" width="19.6640625" style="29" bestFit="1" customWidth="1"/>
    <col min="8666" max="8666" width="21.33203125" style="29" bestFit="1" customWidth="1"/>
    <col min="8667" max="8667" width="21.6640625" style="29" customWidth="1"/>
    <col min="8668" max="8668" width="19.5" style="29" bestFit="1" customWidth="1"/>
    <col min="8669" max="8891" width="8.83203125" style="29"/>
    <col min="8892" max="8892" width="3.83203125" style="29" customWidth="1"/>
    <col min="8893" max="8893" width="35.6640625" style="29" customWidth="1"/>
    <col min="8894" max="8894" width="15.6640625" style="29" customWidth="1"/>
    <col min="8895" max="8895" width="25.6640625" style="29" customWidth="1"/>
    <col min="8896" max="8896" width="55.5" style="29" customWidth="1"/>
    <col min="8897" max="8897" width="20.6640625" style="29" customWidth="1"/>
    <col min="8898" max="8900" width="12.6640625" style="29" customWidth="1"/>
    <col min="8901" max="8901" width="15.6640625" style="29" customWidth="1"/>
    <col min="8902" max="8902" width="12.6640625" style="29" customWidth="1"/>
    <col min="8903" max="8903" width="20.6640625" style="29" customWidth="1"/>
    <col min="8904" max="8904" width="12.6640625" style="29" customWidth="1"/>
    <col min="8905" max="8906" width="20.6640625" style="29" customWidth="1"/>
    <col min="8907" max="8912" width="15.6640625" style="29" customWidth="1"/>
    <col min="8913" max="8917" width="11.6640625" style="29" customWidth="1"/>
    <col min="8918" max="8918" width="19" style="29" bestFit="1" customWidth="1"/>
    <col min="8919" max="8919" width="21.83203125" style="29" bestFit="1" customWidth="1"/>
    <col min="8920" max="8920" width="21.33203125" style="29" bestFit="1" customWidth="1"/>
    <col min="8921" max="8921" width="19.6640625" style="29" bestFit="1" customWidth="1"/>
    <col min="8922" max="8922" width="21.33203125" style="29" bestFit="1" customWidth="1"/>
    <col min="8923" max="8923" width="21.6640625" style="29" customWidth="1"/>
    <col min="8924" max="8924" width="19.5" style="29" bestFit="1" customWidth="1"/>
    <col min="8925" max="9147" width="8.83203125" style="29"/>
    <col min="9148" max="9148" width="3.83203125" style="29" customWidth="1"/>
    <col min="9149" max="9149" width="35.6640625" style="29" customWidth="1"/>
    <col min="9150" max="9150" width="15.6640625" style="29" customWidth="1"/>
    <col min="9151" max="9151" width="25.6640625" style="29" customWidth="1"/>
    <col min="9152" max="9152" width="55.5" style="29" customWidth="1"/>
    <col min="9153" max="9153" width="20.6640625" style="29" customWidth="1"/>
    <col min="9154" max="9156" width="12.6640625" style="29" customWidth="1"/>
    <col min="9157" max="9157" width="15.6640625" style="29" customWidth="1"/>
    <col min="9158" max="9158" width="12.6640625" style="29" customWidth="1"/>
    <col min="9159" max="9159" width="20.6640625" style="29" customWidth="1"/>
    <col min="9160" max="9160" width="12.6640625" style="29" customWidth="1"/>
    <col min="9161" max="9162" width="20.6640625" style="29" customWidth="1"/>
    <col min="9163" max="9168" width="15.6640625" style="29" customWidth="1"/>
    <col min="9169" max="9173" width="11.6640625" style="29" customWidth="1"/>
    <col min="9174" max="9174" width="19" style="29" bestFit="1" customWidth="1"/>
    <col min="9175" max="9175" width="21.83203125" style="29" bestFit="1" customWidth="1"/>
    <col min="9176" max="9176" width="21.33203125" style="29" bestFit="1" customWidth="1"/>
    <col min="9177" max="9177" width="19.6640625" style="29" bestFit="1" customWidth="1"/>
    <col min="9178" max="9178" width="21.33203125" style="29" bestFit="1" customWidth="1"/>
    <col min="9179" max="9179" width="21.6640625" style="29" customWidth="1"/>
    <col min="9180" max="9180" width="19.5" style="29" bestFit="1" customWidth="1"/>
    <col min="9181" max="9403" width="8.83203125" style="29"/>
    <col min="9404" max="9404" width="3.83203125" style="29" customWidth="1"/>
    <col min="9405" max="9405" width="35.6640625" style="29" customWidth="1"/>
    <col min="9406" max="9406" width="15.6640625" style="29" customWidth="1"/>
    <col min="9407" max="9407" width="25.6640625" style="29" customWidth="1"/>
    <col min="9408" max="9408" width="55.5" style="29" customWidth="1"/>
    <col min="9409" max="9409" width="20.6640625" style="29" customWidth="1"/>
    <col min="9410" max="9412" width="12.6640625" style="29" customWidth="1"/>
    <col min="9413" max="9413" width="15.6640625" style="29" customWidth="1"/>
    <col min="9414" max="9414" width="12.6640625" style="29" customWidth="1"/>
    <col min="9415" max="9415" width="20.6640625" style="29" customWidth="1"/>
    <col min="9416" max="9416" width="12.6640625" style="29" customWidth="1"/>
    <col min="9417" max="9418" width="20.6640625" style="29" customWidth="1"/>
    <col min="9419" max="9424" width="15.6640625" style="29" customWidth="1"/>
    <col min="9425" max="9429" width="11.6640625" style="29" customWidth="1"/>
    <col min="9430" max="9430" width="19" style="29" bestFit="1" customWidth="1"/>
    <col min="9431" max="9431" width="21.83203125" style="29" bestFit="1" customWidth="1"/>
    <col min="9432" max="9432" width="21.33203125" style="29" bestFit="1" customWidth="1"/>
    <col min="9433" max="9433" width="19.6640625" style="29" bestFit="1" customWidth="1"/>
    <col min="9434" max="9434" width="21.33203125" style="29" bestFit="1" customWidth="1"/>
    <col min="9435" max="9435" width="21.6640625" style="29" customWidth="1"/>
    <col min="9436" max="9436" width="19.5" style="29" bestFit="1" customWidth="1"/>
    <col min="9437" max="9659" width="8.83203125" style="29"/>
    <col min="9660" max="9660" width="3.83203125" style="29" customWidth="1"/>
    <col min="9661" max="9661" width="35.6640625" style="29" customWidth="1"/>
    <col min="9662" max="9662" width="15.6640625" style="29" customWidth="1"/>
    <col min="9663" max="9663" width="25.6640625" style="29" customWidth="1"/>
    <col min="9664" max="9664" width="55.5" style="29" customWidth="1"/>
    <col min="9665" max="9665" width="20.6640625" style="29" customWidth="1"/>
    <col min="9666" max="9668" width="12.6640625" style="29" customWidth="1"/>
    <col min="9669" max="9669" width="15.6640625" style="29" customWidth="1"/>
    <col min="9670" max="9670" width="12.6640625" style="29" customWidth="1"/>
    <col min="9671" max="9671" width="20.6640625" style="29" customWidth="1"/>
    <col min="9672" max="9672" width="12.6640625" style="29" customWidth="1"/>
    <col min="9673" max="9674" width="20.6640625" style="29" customWidth="1"/>
    <col min="9675" max="9680" width="15.6640625" style="29" customWidth="1"/>
    <col min="9681" max="9685" width="11.6640625" style="29" customWidth="1"/>
    <col min="9686" max="9686" width="19" style="29" bestFit="1" customWidth="1"/>
    <col min="9687" max="9687" width="21.83203125" style="29" bestFit="1" customWidth="1"/>
    <col min="9688" max="9688" width="21.33203125" style="29" bestFit="1" customWidth="1"/>
    <col min="9689" max="9689" width="19.6640625" style="29" bestFit="1" customWidth="1"/>
    <col min="9690" max="9690" width="21.33203125" style="29" bestFit="1" customWidth="1"/>
    <col min="9691" max="9691" width="21.6640625" style="29" customWidth="1"/>
    <col min="9692" max="9692" width="19.5" style="29" bestFit="1" customWidth="1"/>
    <col min="9693" max="9915" width="8.83203125" style="29"/>
    <col min="9916" max="9916" width="3.83203125" style="29" customWidth="1"/>
    <col min="9917" max="9917" width="35.6640625" style="29" customWidth="1"/>
    <col min="9918" max="9918" width="15.6640625" style="29" customWidth="1"/>
    <col min="9919" max="9919" width="25.6640625" style="29" customWidth="1"/>
    <col min="9920" max="9920" width="55.5" style="29" customWidth="1"/>
    <col min="9921" max="9921" width="20.6640625" style="29" customWidth="1"/>
    <col min="9922" max="9924" width="12.6640625" style="29" customWidth="1"/>
    <col min="9925" max="9925" width="15.6640625" style="29" customWidth="1"/>
    <col min="9926" max="9926" width="12.6640625" style="29" customWidth="1"/>
    <col min="9927" max="9927" width="20.6640625" style="29" customWidth="1"/>
    <col min="9928" max="9928" width="12.6640625" style="29" customWidth="1"/>
    <col min="9929" max="9930" width="20.6640625" style="29" customWidth="1"/>
    <col min="9931" max="9936" width="15.6640625" style="29" customWidth="1"/>
    <col min="9937" max="9941" width="11.6640625" style="29" customWidth="1"/>
    <col min="9942" max="9942" width="19" style="29" bestFit="1" customWidth="1"/>
    <col min="9943" max="9943" width="21.83203125" style="29" bestFit="1" customWidth="1"/>
    <col min="9944" max="9944" width="21.33203125" style="29" bestFit="1" customWidth="1"/>
    <col min="9945" max="9945" width="19.6640625" style="29" bestFit="1" customWidth="1"/>
    <col min="9946" max="9946" width="21.33203125" style="29" bestFit="1" customWidth="1"/>
    <col min="9947" max="9947" width="21.6640625" style="29" customWidth="1"/>
    <col min="9948" max="9948" width="19.5" style="29" bestFit="1" customWidth="1"/>
    <col min="9949" max="10171" width="8.83203125" style="29"/>
    <col min="10172" max="10172" width="3.83203125" style="29" customWidth="1"/>
    <col min="10173" max="10173" width="35.6640625" style="29" customWidth="1"/>
    <col min="10174" max="10174" width="15.6640625" style="29" customWidth="1"/>
    <col min="10175" max="10175" width="25.6640625" style="29" customWidth="1"/>
    <col min="10176" max="10176" width="55.5" style="29" customWidth="1"/>
    <col min="10177" max="10177" width="20.6640625" style="29" customWidth="1"/>
    <col min="10178" max="10180" width="12.6640625" style="29" customWidth="1"/>
    <col min="10181" max="10181" width="15.6640625" style="29" customWidth="1"/>
    <col min="10182" max="10182" width="12.6640625" style="29" customWidth="1"/>
    <col min="10183" max="10183" width="20.6640625" style="29" customWidth="1"/>
    <col min="10184" max="10184" width="12.6640625" style="29" customWidth="1"/>
    <col min="10185" max="10186" width="20.6640625" style="29" customWidth="1"/>
    <col min="10187" max="10192" width="15.6640625" style="29" customWidth="1"/>
    <col min="10193" max="10197" width="11.6640625" style="29" customWidth="1"/>
    <col min="10198" max="10198" width="19" style="29" bestFit="1" customWidth="1"/>
    <col min="10199" max="10199" width="21.83203125" style="29" bestFit="1" customWidth="1"/>
    <col min="10200" max="10200" width="21.33203125" style="29" bestFit="1" customWidth="1"/>
    <col min="10201" max="10201" width="19.6640625" style="29" bestFit="1" customWidth="1"/>
    <col min="10202" max="10202" width="21.33203125" style="29" bestFit="1" customWidth="1"/>
    <col min="10203" max="10203" width="21.6640625" style="29" customWidth="1"/>
    <col min="10204" max="10204" width="19.5" style="29" bestFit="1" customWidth="1"/>
    <col min="10205" max="10427" width="8.83203125" style="29"/>
    <col min="10428" max="10428" width="3.83203125" style="29" customWidth="1"/>
    <col min="10429" max="10429" width="35.6640625" style="29" customWidth="1"/>
    <col min="10430" max="10430" width="15.6640625" style="29" customWidth="1"/>
    <col min="10431" max="10431" width="25.6640625" style="29" customWidth="1"/>
    <col min="10432" max="10432" width="55.5" style="29" customWidth="1"/>
    <col min="10433" max="10433" width="20.6640625" style="29" customWidth="1"/>
    <col min="10434" max="10436" width="12.6640625" style="29" customWidth="1"/>
    <col min="10437" max="10437" width="15.6640625" style="29" customWidth="1"/>
    <col min="10438" max="10438" width="12.6640625" style="29" customWidth="1"/>
    <col min="10439" max="10439" width="20.6640625" style="29" customWidth="1"/>
    <col min="10440" max="10440" width="12.6640625" style="29" customWidth="1"/>
    <col min="10441" max="10442" width="20.6640625" style="29" customWidth="1"/>
    <col min="10443" max="10448" width="15.6640625" style="29" customWidth="1"/>
    <col min="10449" max="10453" width="11.6640625" style="29" customWidth="1"/>
    <col min="10454" max="10454" width="19" style="29" bestFit="1" customWidth="1"/>
    <col min="10455" max="10455" width="21.83203125" style="29" bestFit="1" customWidth="1"/>
    <col min="10456" max="10456" width="21.33203125" style="29" bestFit="1" customWidth="1"/>
    <col min="10457" max="10457" width="19.6640625" style="29" bestFit="1" customWidth="1"/>
    <col min="10458" max="10458" width="21.33203125" style="29" bestFit="1" customWidth="1"/>
    <col min="10459" max="10459" width="21.6640625" style="29" customWidth="1"/>
    <col min="10460" max="10460" width="19.5" style="29" bestFit="1" customWidth="1"/>
    <col min="10461" max="10683" width="8.83203125" style="29"/>
    <col min="10684" max="10684" width="3.83203125" style="29" customWidth="1"/>
    <col min="10685" max="10685" width="35.6640625" style="29" customWidth="1"/>
    <col min="10686" max="10686" width="15.6640625" style="29" customWidth="1"/>
    <col min="10687" max="10687" width="25.6640625" style="29" customWidth="1"/>
    <col min="10688" max="10688" width="55.5" style="29" customWidth="1"/>
    <col min="10689" max="10689" width="20.6640625" style="29" customWidth="1"/>
    <col min="10690" max="10692" width="12.6640625" style="29" customWidth="1"/>
    <col min="10693" max="10693" width="15.6640625" style="29" customWidth="1"/>
    <col min="10694" max="10694" width="12.6640625" style="29" customWidth="1"/>
    <col min="10695" max="10695" width="20.6640625" style="29" customWidth="1"/>
    <col min="10696" max="10696" width="12.6640625" style="29" customWidth="1"/>
    <col min="10697" max="10698" width="20.6640625" style="29" customWidth="1"/>
    <col min="10699" max="10704" width="15.6640625" style="29" customWidth="1"/>
    <col min="10705" max="10709" width="11.6640625" style="29" customWidth="1"/>
    <col min="10710" max="10710" width="19" style="29" bestFit="1" customWidth="1"/>
    <col min="10711" max="10711" width="21.83203125" style="29" bestFit="1" customWidth="1"/>
    <col min="10712" max="10712" width="21.33203125" style="29" bestFit="1" customWidth="1"/>
    <col min="10713" max="10713" width="19.6640625" style="29" bestFit="1" customWidth="1"/>
    <col min="10714" max="10714" width="21.33203125" style="29" bestFit="1" customWidth="1"/>
    <col min="10715" max="10715" width="21.6640625" style="29" customWidth="1"/>
    <col min="10716" max="10716" width="19.5" style="29" bestFit="1" customWidth="1"/>
    <col min="10717" max="10939" width="8.83203125" style="29"/>
    <col min="10940" max="10940" width="3.83203125" style="29" customWidth="1"/>
    <col min="10941" max="10941" width="35.6640625" style="29" customWidth="1"/>
    <col min="10942" max="10942" width="15.6640625" style="29" customWidth="1"/>
    <col min="10943" max="10943" width="25.6640625" style="29" customWidth="1"/>
    <col min="10944" max="10944" width="55.5" style="29" customWidth="1"/>
    <col min="10945" max="10945" width="20.6640625" style="29" customWidth="1"/>
    <col min="10946" max="10948" width="12.6640625" style="29" customWidth="1"/>
    <col min="10949" max="10949" width="15.6640625" style="29" customWidth="1"/>
    <col min="10950" max="10950" width="12.6640625" style="29" customWidth="1"/>
    <col min="10951" max="10951" width="20.6640625" style="29" customWidth="1"/>
    <col min="10952" max="10952" width="12.6640625" style="29" customWidth="1"/>
    <col min="10953" max="10954" width="20.6640625" style="29" customWidth="1"/>
    <col min="10955" max="10960" width="15.6640625" style="29" customWidth="1"/>
    <col min="10961" max="10965" width="11.6640625" style="29" customWidth="1"/>
    <col min="10966" max="10966" width="19" style="29" bestFit="1" customWidth="1"/>
    <col min="10967" max="10967" width="21.83203125" style="29" bestFit="1" customWidth="1"/>
    <col min="10968" max="10968" width="21.33203125" style="29" bestFit="1" customWidth="1"/>
    <col min="10969" max="10969" width="19.6640625" style="29" bestFit="1" customWidth="1"/>
    <col min="10970" max="10970" width="21.33203125" style="29" bestFit="1" customWidth="1"/>
    <col min="10971" max="10971" width="21.6640625" style="29" customWidth="1"/>
    <col min="10972" max="10972" width="19.5" style="29" bestFit="1" customWidth="1"/>
    <col min="10973" max="11195" width="8.83203125" style="29"/>
    <col min="11196" max="11196" width="3.83203125" style="29" customWidth="1"/>
    <col min="11197" max="11197" width="35.6640625" style="29" customWidth="1"/>
    <col min="11198" max="11198" width="15.6640625" style="29" customWidth="1"/>
    <col min="11199" max="11199" width="25.6640625" style="29" customWidth="1"/>
    <col min="11200" max="11200" width="55.5" style="29" customWidth="1"/>
    <col min="11201" max="11201" width="20.6640625" style="29" customWidth="1"/>
    <col min="11202" max="11204" width="12.6640625" style="29" customWidth="1"/>
    <col min="11205" max="11205" width="15.6640625" style="29" customWidth="1"/>
    <col min="11206" max="11206" width="12.6640625" style="29" customWidth="1"/>
    <col min="11207" max="11207" width="20.6640625" style="29" customWidth="1"/>
    <col min="11208" max="11208" width="12.6640625" style="29" customWidth="1"/>
    <col min="11209" max="11210" width="20.6640625" style="29" customWidth="1"/>
    <col min="11211" max="11216" width="15.6640625" style="29" customWidth="1"/>
    <col min="11217" max="11221" width="11.6640625" style="29" customWidth="1"/>
    <col min="11222" max="11222" width="19" style="29" bestFit="1" customWidth="1"/>
    <col min="11223" max="11223" width="21.83203125" style="29" bestFit="1" customWidth="1"/>
    <col min="11224" max="11224" width="21.33203125" style="29" bestFit="1" customWidth="1"/>
    <col min="11225" max="11225" width="19.6640625" style="29" bestFit="1" customWidth="1"/>
    <col min="11226" max="11226" width="21.33203125" style="29" bestFit="1" customWidth="1"/>
    <col min="11227" max="11227" width="21.6640625" style="29" customWidth="1"/>
    <col min="11228" max="11228" width="19.5" style="29" bestFit="1" customWidth="1"/>
    <col min="11229" max="11451" width="8.83203125" style="29"/>
    <col min="11452" max="11452" width="3.83203125" style="29" customWidth="1"/>
    <col min="11453" max="11453" width="35.6640625" style="29" customWidth="1"/>
    <col min="11454" max="11454" width="15.6640625" style="29" customWidth="1"/>
    <col min="11455" max="11455" width="25.6640625" style="29" customWidth="1"/>
    <col min="11456" max="11456" width="55.5" style="29" customWidth="1"/>
    <col min="11457" max="11457" width="20.6640625" style="29" customWidth="1"/>
    <col min="11458" max="11460" width="12.6640625" style="29" customWidth="1"/>
    <col min="11461" max="11461" width="15.6640625" style="29" customWidth="1"/>
    <col min="11462" max="11462" width="12.6640625" style="29" customWidth="1"/>
    <col min="11463" max="11463" width="20.6640625" style="29" customWidth="1"/>
    <col min="11464" max="11464" width="12.6640625" style="29" customWidth="1"/>
    <col min="11465" max="11466" width="20.6640625" style="29" customWidth="1"/>
    <col min="11467" max="11472" width="15.6640625" style="29" customWidth="1"/>
    <col min="11473" max="11477" width="11.6640625" style="29" customWidth="1"/>
    <col min="11478" max="11478" width="19" style="29" bestFit="1" customWidth="1"/>
    <col min="11479" max="11479" width="21.83203125" style="29" bestFit="1" customWidth="1"/>
    <col min="11480" max="11480" width="21.33203125" style="29" bestFit="1" customWidth="1"/>
    <col min="11481" max="11481" width="19.6640625" style="29" bestFit="1" customWidth="1"/>
    <col min="11482" max="11482" width="21.33203125" style="29" bestFit="1" customWidth="1"/>
    <col min="11483" max="11483" width="21.6640625" style="29" customWidth="1"/>
    <col min="11484" max="11484" width="19.5" style="29" bestFit="1" customWidth="1"/>
    <col min="11485" max="11707" width="8.83203125" style="29"/>
    <col min="11708" max="11708" width="3.83203125" style="29" customWidth="1"/>
    <col min="11709" max="11709" width="35.6640625" style="29" customWidth="1"/>
    <col min="11710" max="11710" width="15.6640625" style="29" customWidth="1"/>
    <col min="11711" max="11711" width="25.6640625" style="29" customWidth="1"/>
    <col min="11712" max="11712" width="55.5" style="29" customWidth="1"/>
    <col min="11713" max="11713" width="20.6640625" style="29" customWidth="1"/>
    <col min="11714" max="11716" width="12.6640625" style="29" customWidth="1"/>
    <col min="11717" max="11717" width="15.6640625" style="29" customWidth="1"/>
    <col min="11718" max="11718" width="12.6640625" style="29" customWidth="1"/>
    <col min="11719" max="11719" width="20.6640625" style="29" customWidth="1"/>
    <col min="11720" max="11720" width="12.6640625" style="29" customWidth="1"/>
    <col min="11721" max="11722" width="20.6640625" style="29" customWidth="1"/>
    <col min="11723" max="11728" width="15.6640625" style="29" customWidth="1"/>
    <col min="11729" max="11733" width="11.6640625" style="29" customWidth="1"/>
    <col min="11734" max="11734" width="19" style="29" bestFit="1" customWidth="1"/>
    <col min="11735" max="11735" width="21.83203125" style="29" bestFit="1" customWidth="1"/>
    <col min="11736" max="11736" width="21.33203125" style="29" bestFit="1" customWidth="1"/>
    <col min="11737" max="11737" width="19.6640625" style="29" bestFit="1" customWidth="1"/>
    <col min="11738" max="11738" width="21.33203125" style="29" bestFit="1" customWidth="1"/>
    <col min="11739" max="11739" width="21.6640625" style="29" customWidth="1"/>
    <col min="11740" max="11740" width="19.5" style="29" bestFit="1" customWidth="1"/>
    <col min="11741" max="11963" width="8.83203125" style="29"/>
    <col min="11964" max="11964" width="3.83203125" style="29" customWidth="1"/>
    <col min="11965" max="11965" width="35.6640625" style="29" customWidth="1"/>
    <col min="11966" max="11966" width="15.6640625" style="29" customWidth="1"/>
    <col min="11967" max="11967" width="25.6640625" style="29" customWidth="1"/>
    <col min="11968" max="11968" width="55.5" style="29" customWidth="1"/>
    <col min="11969" max="11969" width="20.6640625" style="29" customWidth="1"/>
    <col min="11970" max="11972" width="12.6640625" style="29" customWidth="1"/>
    <col min="11973" max="11973" width="15.6640625" style="29" customWidth="1"/>
    <col min="11974" max="11974" width="12.6640625" style="29" customWidth="1"/>
    <col min="11975" max="11975" width="20.6640625" style="29" customWidth="1"/>
    <col min="11976" max="11976" width="12.6640625" style="29" customWidth="1"/>
    <col min="11977" max="11978" width="20.6640625" style="29" customWidth="1"/>
    <col min="11979" max="11984" width="15.6640625" style="29" customWidth="1"/>
    <col min="11985" max="11989" width="11.6640625" style="29" customWidth="1"/>
    <col min="11990" max="11990" width="19" style="29" bestFit="1" customWidth="1"/>
    <col min="11991" max="11991" width="21.83203125" style="29" bestFit="1" customWidth="1"/>
    <col min="11992" max="11992" width="21.33203125" style="29" bestFit="1" customWidth="1"/>
    <col min="11993" max="11993" width="19.6640625" style="29" bestFit="1" customWidth="1"/>
    <col min="11994" max="11994" width="21.33203125" style="29" bestFit="1" customWidth="1"/>
    <col min="11995" max="11995" width="21.6640625" style="29" customWidth="1"/>
    <col min="11996" max="11996" width="19.5" style="29" bestFit="1" customWidth="1"/>
    <col min="11997" max="12219" width="8.83203125" style="29"/>
    <col min="12220" max="12220" width="3.83203125" style="29" customWidth="1"/>
    <col min="12221" max="12221" width="35.6640625" style="29" customWidth="1"/>
    <col min="12222" max="12222" width="15.6640625" style="29" customWidth="1"/>
    <col min="12223" max="12223" width="25.6640625" style="29" customWidth="1"/>
    <col min="12224" max="12224" width="55.5" style="29" customWidth="1"/>
    <col min="12225" max="12225" width="20.6640625" style="29" customWidth="1"/>
    <col min="12226" max="12228" width="12.6640625" style="29" customWidth="1"/>
    <col min="12229" max="12229" width="15.6640625" style="29" customWidth="1"/>
    <col min="12230" max="12230" width="12.6640625" style="29" customWidth="1"/>
    <col min="12231" max="12231" width="20.6640625" style="29" customWidth="1"/>
    <col min="12232" max="12232" width="12.6640625" style="29" customWidth="1"/>
    <col min="12233" max="12234" width="20.6640625" style="29" customWidth="1"/>
    <col min="12235" max="12240" width="15.6640625" style="29" customWidth="1"/>
    <col min="12241" max="12245" width="11.6640625" style="29" customWidth="1"/>
    <col min="12246" max="12246" width="19" style="29" bestFit="1" customWidth="1"/>
    <col min="12247" max="12247" width="21.83203125" style="29" bestFit="1" customWidth="1"/>
    <col min="12248" max="12248" width="21.33203125" style="29" bestFit="1" customWidth="1"/>
    <col min="12249" max="12249" width="19.6640625" style="29" bestFit="1" customWidth="1"/>
    <col min="12250" max="12250" width="21.33203125" style="29" bestFit="1" customWidth="1"/>
    <col min="12251" max="12251" width="21.6640625" style="29" customWidth="1"/>
    <col min="12252" max="12252" width="19.5" style="29" bestFit="1" customWidth="1"/>
    <col min="12253" max="12475" width="8.83203125" style="29"/>
    <col min="12476" max="12476" width="3.83203125" style="29" customWidth="1"/>
    <col min="12477" max="12477" width="35.6640625" style="29" customWidth="1"/>
    <col min="12478" max="12478" width="15.6640625" style="29" customWidth="1"/>
    <col min="12479" max="12479" width="25.6640625" style="29" customWidth="1"/>
    <col min="12480" max="12480" width="55.5" style="29" customWidth="1"/>
    <col min="12481" max="12481" width="20.6640625" style="29" customWidth="1"/>
    <col min="12482" max="12484" width="12.6640625" style="29" customWidth="1"/>
    <col min="12485" max="12485" width="15.6640625" style="29" customWidth="1"/>
    <col min="12486" max="12486" width="12.6640625" style="29" customWidth="1"/>
    <col min="12487" max="12487" width="20.6640625" style="29" customWidth="1"/>
    <col min="12488" max="12488" width="12.6640625" style="29" customWidth="1"/>
    <col min="12489" max="12490" width="20.6640625" style="29" customWidth="1"/>
    <col min="12491" max="12496" width="15.6640625" style="29" customWidth="1"/>
    <col min="12497" max="12501" width="11.6640625" style="29" customWidth="1"/>
    <col min="12502" max="12502" width="19" style="29" bestFit="1" customWidth="1"/>
    <col min="12503" max="12503" width="21.83203125" style="29" bestFit="1" customWidth="1"/>
    <col min="12504" max="12504" width="21.33203125" style="29" bestFit="1" customWidth="1"/>
    <col min="12505" max="12505" width="19.6640625" style="29" bestFit="1" customWidth="1"/>
    <col min="12506" max="12506" width="21.33203125" style="29" bestFit="1" customWidth="1"/>
    <col min="12507" max="12507" width="21.6640625" style="29" customWidth="1"/>
    <col min="12508" max="12508" width="19.5" style="29" bestFit="1" customWidth="1"/>
    <col min="12509" max="12731" width="8.83203125" style="29"/>
    <col min="12732" max="12732" width="3.83203125" style="29" customWidth="1"/>
    <col min="12733" max="12733" width="35.6640625" style="29" customWidth="1"/>
    <col min="12734" max="12734" width="15.6640625" style="29" customWidth="1"/>
    <col min="12735" max="12735" width="25.6640625" style="29" customWidth="1"/>
    <col min="12736" max="12736" width="55.5" style="29" customWidth="1"/>
    <col min="12737" max="12737" width="20.6640625" style="29" customWidth="1"/>
    <col min="12738" max="12740" width="12.6640625" style="29" customWidth="1"/>
    <col min="12741" max="12741" width="15.6640625" style="29" customWidth="1"/>
    <col min="12742" max="12742" width="12.6640625" style="29" customWidth="1"/>
    <col min="12743" max="12743" width="20.6640625" style="29" customWidth="1"/>
    <col min="12744" max="12744" width="12.6640625" style="29" customWidth="1"/>
    <col min="12745" max="12746" width="20.6640625" style="29" customWidth="1"/>
    <col min="12747" max="12752" width="15.6640625" style="29" customWidth="1"/>
    <col min="12753" max="12757" width="11.6640625" style="29" customWidth="1"/>
    <col min="12758" max="12758" width="19" style="29" bestFit="1" customWidth="1"/>
    <col min="12759" max="12759" width="21.83203125" style="29" bestFit="1" customWidth="1"/>
    <col min="12760" max="12760" width="21.33203125" style="29" bestFit="1" customWidth="1"/>
    <col min="12761" max="12761" width="19.6640625" style="29" bestFit="1" customWidth="1"/>
    <col min="12762" max="12762" width="21.33203125" style="29" bestFit="1" customWidth="1"/>
    <col min="12763" max="12763" width="21.6640625" style="29" customWidth="1"/>
    <col min="12764" max="12764" width="19.5" style="29" bestFit="1" customWidth="1"/>
    <col min="12765" max="12987" width="8.83203125" style="29"/>
    <col min="12988" max="12988" width="3.83203125" style="29" customWidth="1"/>
    <col min="12989" max="12989" width="35.6640625" style="29" customWidth="1"/>
    <col min="12990" max="12990" width="15.6640625" style="29" customWidth="1"/>
    <col min="12991" max="12991" width="25.6640625" style="29" customWidth="1"/>
    <col min="12992" max="12992" width="55.5" style="29" customWidth="1"/>
    <col min="12993" max="12993" width="20.6640625" style="29" customWidth="1"/>
    <col min="12994" max="12996" width="12.6640625" style="29" customWidth="1"/>
    <col min="12997" max="12997" width="15.6640625" style="29" customWidth="1"/>
    <col min="12998" max="12998" width="12.6640625" style="29" customWidth="1"/>
    <col min="12999" max="12999" width="20.6640625" style="29" customWidth="1"/>
    <col min="13000" max="13000" width="12.6640625" style="29" customWidth="1"/>
    <col min="13001" max="13002" width="20.6640625" style="29" customWidth="1"/>
    <col min="13003" max="13008" width="15.6640625" style="29" customWidth="1"/>
    <col min="13009" max="13013" width="11.6640625" style="29" customWidth="1"/>
    <col min="13014" max="13014" width="19" style="29" bestFit="1" customWidth="1"/>
    <col min="13015" max="13015" width="21.83203125" style="29" bestFit="1" customWidth="1"/>
    <col min="13016" max="13016" width="21.33203125" style="29" bestFit="1" customWidth="1"/>
    <col min="13017" max="13017" width="19.6640625" style="29" bestFit="1" customWidth="1"/>
    <col min="13018" max="13018" width="21.33203125" style="29" bestFit="1" customWidth="1"/>
    <col min="13019" max="13019" width="21.6640625" style="29" customWidth="1"/>
    <col min="13020" max="13020" width="19.5" style="29" bestFit="1" customWidth="1"/>
    <col min="13021" max="13243" width="8.83203125" style="29"/>
    <col min="13244" max="13244" width="3.83203125" style="29" customWidth="1"/>
    <col min="13245" max="13245" width="35.6640625" style="29" customWidth="1"/>
    <col min="13246" max="13246" width="15.6640625" style="29" customWidth="1"/>
    <col min="13247" max="13247" width="25.6640625" style="29" customWidth="1"/>
    <col min="13248" max="13248" width="55.5" style="29" customWidth="1"/>
    <col min="13249" max="13249" width="20.6640625" style="29" customWidth="1"/>
    <col min="13250" max="13252" width="12.6640625" style="29" customWidth="1"/>
    <col min="13253" max="13253" width="15.6640625" style="29" customWidth="1"/>
    <col min="13254" max="13254" width="12.6640625" style="29" customWidth="1"/>
    <col min="13255" max="13255" width="20.6640625" style="29" customWidth="1"/>
    <col min="13256" max="13256" width="12.6640625" style="29" customWidth="1"/>
    <col min="13257" max="13258" width="20.6640625" style="29" customWidth="1"/>
    <col min="13259" max="13264" width="15.6640625" style="29" customWidth="1"/>
    <col min="13265" max="13269" width="11.6640625" style="29" customWidth="1"/>
    <col min="13270" max="13270" width="19" style="29" bestFit="1" customWidth="1"/>
    <col min="13271" max="13271" width="21.83203125" style="29" bestFit="1" customWidth="1"/>
    <col min="13272" max="13272" width="21.33203125" style="29" bestFit="1" customWidth="1"/>
    <col min="13273" max="13273" width="19.6640625" style="29" bestFit="1" customWidth="1"/>
    <col min="13274" max="13274" width="21.33203125" style="29" bestFit="1" customWidth="1"/>
    <col min="13275" max="13275" width="21.6640625" style="29" customWidth="1"/>
    <col min="13276" max="13276" width="19.5" style="29" bestFit="1" customWidth="1"/>
    <col min="13277" max="13499" width="8.83203125" style="29"/>
    <col min="13500" max="13500" width="3.83203125" style="29" customWidth="1"/>
    <col min="13501" max="13501" width="35.6640625" style="29" customWidth="1"/>
    <col min="13502" max="13502" width="15.6640625" style="29" customWidth="1"/>
    <col min="13503" max="13503" width="25.6640625" style="29" customWidth="1"/>
    <col min="13504" max="13504" width="55.5" style="29" customWidth="1"/>
    <col min="13505" max="13505" width="20.6640625" style="29" customWidth="1"/>
    <col min="13506" max="13508" width="12.6640625" style="29" customWidth="1"/>
    <col min="13509" max="13509" width="15.6640625" style="29" customWidth="1"/>
    <col min="13510" max="13510" width="12.6640625" style="29" customWidth="1"/>
    <col min="13511" max="13511" width="20.6640625" style="29" customWidth="1"/>
    <col min="13512" max="13512" width="12.6640625" style="29" customWidth="1"/>
    <col min="13513" max="13514" width="20.6640625" style="29" customWidth="1"/>
    <col min="13515" max="13520" width="15.6640625" style="29" customWidth="1"/>
    <col min="13521" max="13525" width="11.6640625" style="29" customWidth="1"/>
    <col min="13526" max="13526" width="19" style="29" bestFit="1" customWidth="1"/>
    <col min="13527" max="13527" width="21.83203125" style="29" bestFit="1" customWidth="1"/>
    <col min="13528" max="13528" width="21.33203125" style="29" bestFit="1" customWidth="1"/>
    <col min="13529" max="13529" width="19.6640625" style="29" bestFit="1" customWidth="1"/>
    <col min="13530" max="13530" width="21.33203125" style="29" bestFit="1" customWidth="1"/>
    <col min="13531" max="13531" width="21.6640625" style="29" customWidth="1"/>
    <col min="13532" max="13532" width="19.5" style="29" bestFit="1" customWidth="1"/>
    <col min="13533" max="13755" width="8.83203125" style="29"/>
    <col min="13756" max="13756" width="3.83203125" style="29" customWidth="1"/>
    <col min="13757" max="13757" width="35.6640625" style="29" customWidth="1"/>
    <col min="13758" max="13758" width="15.6640625" style="29" customWidth="1"/>
    <col min="13759" max="13759" width="25.6640625" style="29" customWidth="1"/>
    <col min="13760" max="13760" width="55.5" style="29" customWidth="1"/>
    <col min="13761" max="13761" width="20.6640625" style="29" customWidth="1"/>
    <col min="13762" max="13764" width="12.6640625" style="29" customWidth="1"/>
    <col min="13765" max="13765" width="15.6640625" style="29" customWidth="1"/>
    <col min="13766" max="13766" width="12.6640625" style="29" customWidth="1"/>
    <col min="13767" max="13767" width="20.6640625" style="29" customWidth="1"/>
    <col min="13768" max="13768" width="12.6640625" style="29" customWidth="1"/>
    <col min="13769" max="13770" width="20.6640625" style="29" customWidth="1"/>
    <col min="13771" max="13776" width="15.6640625" style="29" customWidth="1"/>
    <col min="13777" max="13781" width="11.6640625" style="29" customWidth="1"/>
    <col min="13782" max="13782" width="19" style="29" bestFit="1" customWidth="1"/>
    <col min="13783" max="13783" width="21.83203125" style="29" bestFit="1" customWidth="1"/>
    <col min="13784" max="13784" width="21.33203125" style="29" bestFit="1" customWidth="1"/>
    <col min="13785" max="13785" width="19.6640625" style="29" bestFit="1" customWidth="1"/>
    <col min="13786" max="13786" width="21.33203125" style="29" bestFit="1" customWidth="1"/>
    <col min="13787" max="13787" width="21.6640625" style="29" customWidth="1"/>
    <col min="13788" max="13788" width="19.5" style="29" bestFit="1" customWidth="1"/>
    <col min="13789" max="14011" width="8.83203125" style="29"/>
    <col min="14012" max="14012" width="3.83203125" style="29" customWidth="1"/>
    <col min="14013" max="14013" width="35.6640625" style="29" customWidth="1"/>
    <col min="14014" max="14014" width="15.6640625" style="29" customWidth="1"/>
    <col min="14015" max="14015" width="25.6640625" style="29" customWidth="1"/>
    <col min="14016" max="14016" width="55.5" style="29" customWidth="1"/>
    <col min="14017" max="14017" width="20.6640625" style="29" customWidth="1"/>
    <col min="14018" max="14020" width="12.6640625" style="29" customWidth="1"/>
    <col min="14021" max="14021" width="15.6640625" style="29" customWidth="1"/>
    <col min="14022" max="14022" width="12.6640625" style="29" customWidth="1"/>
    <col min="14023" max="14023" width="20.6640625" style="29" customWidth="1"/>
    <col min="14024" max="14024" width="12.6640625" style="29" customWidth="1"/>
    <col min="14025" max="14026" width="20.6640625" style="29" customWidth="1"/>
    <col min="14027" max="14032" width="15.6640625" style="29" customWidth="1"/>
    <col min="14033" max="14037" width="11.6640625" style="29" customWidth="1"/>
    <col min="14038" max="14038" width="19" style="29" bestFit="1" customWidth="1"/>
    <col min="14039" max="14039" width="21.83203125" style="29" bestFit="1" customWidth="1"/>
    <col min="14040" max="14040" width="21.33203125" style="29" bestFit="1" customWidth="1"/>
    <col min="14041" max="14041" width="19.6640625" style="29" bestFit="1" customWidth="1"/>
    <col min="14042" max="14042" width="21.33203125" style="29" bestFit="1" customWidth="1"/>
    <col min="14043" max="14043" width="21.6640625" style="29" customWidth="1"/>
    <col min="14044" max="14044" width="19.5" style="29" bestFit="1" customWidth="1"/>
    <col min="14045" max="14267" width="8.83203125" style="29"/>
    <col min="14268" max="14268" width="3.83203125" style="29" customWidth="1"/>
    <col min="14269" max="14269" width="35.6640625" style="29" customWidth="1"/>
    <col min="14270" max="14270" width="15.6640625" style="29" customWidth="1"/>
    <col min="14271" max="14271" width="25.6640625" style="29" customWidth="1"/>
    <col min="14272" max="14272" width="55.5" style="29" customWidth="1"/>
    <col min="14273" max="14273" width="20.6640625" style="29" customWidth="1"/>
    <col min="14274" max="14276" width="12.6640625" style="29" customWidth="1"/>
    <col min="14277" max="14277" width="15.6640625" style="29" customWidth="1"/>
    <col min="14278" max="14278" width="12.6640625" style="29" customWidth="1"/>
    <col min="14279" max="14279" width="20.6640625" style="29" customWidth="1"/>
    <col min="14280" max="14280" width="12.6640625" style="29" customWidth="1"/>
    <col min="14281" max="14282" width="20.6640625" style="29" customWidth="1"/>
    <col min="14283" max="14288" width="15.6640625" style="29" customWidth="1"/>
    <col min="14289" max="14293" width="11.6640625" style="29" customWidth="1"/>
    <col min="14294" max="14294" width="19" style="29" bestFit="1" customWidth="1"/>
    <col min="14295" max="14295" width="21.83203125" style="29" bestFit="1" customWidth="1"/>
    <col min="14296" max="14296" width="21.33203125" style="29" bestFit="1" customWidth="1"/>
    <col min="14297" max="14297" width="19.6640625" style="29" bestFit="1" customWidth="1"/>
    <col min="14298" max="14298" width="21.33203125" style="29" bestFit="1" customWidth="1"/>
    <col min="14299" max="14299" width="21.6640625" style="29" customWidth="1"/>
    <col min="14300" max="14300" width="19.5" style="29" bestFit="1" customWidth="1"/>
    <col min="14301" max="14523" width="8.83203125" style="29"/>
    <col min="14524" max="14524" width="3.83203125" style="29" customWidth="1"/>
    <col min="14525" max="14525" width="35.6640625" style="29" customWidth="1"/>
    <col min="14526" max="14526" width="15.6640625" style="29" customWidth="1"/>
    <col min="14527" max="14527" width="25.6640625" style="29" customWidth="1"/>
    <col min="14528" max="14528" width="55.5" style="29" customWidth="1"/>
    <col min="14529" max="14529" width="20.6640625" style="29" customWidth="1"/>
    <col min="14530" max="14532" width="12.6640625" style="29" customWidth="1"/>
    <col min="14533" max="14533" width="15.6640625" style="29" customWidth="1"/>
    <col min="14534" max="14534" width="12.6640625" style="29" customWidth="1"/>
    <col min="14535" max="14535" width="20.6640625" style="29" customWidth="1"/>
    <col min="14536" max="14536" width="12.6640625" style="29" customWidth="1"/>
    <col min="14537" max="14538" width="20.6640625" style="29" customWidth="1"/>
    <col min="14539" max="14544" width="15.6640625" style="29" customWidth="1"/>
    <col min="14545" max="14549" width="11.6640625" style="29" customWidth="1"/>
    <col min="14550" max="14550" width="19" style="29" bestFit="1" customWidth="1"/>
    <col min="14551" max="14551" width="21.83203125" style="29" bestFit="1" customWidth="1"/>
    <col min="14552" max="14552" width="21.33203125" style="29" bestFit="1" customWidth="1"/>
    <col min="14553" max="14553" width="19.6640625" style="29" bestFit="1" customWidth="1"/>
    <col min="14554" max="14554" width="21.33203125" style="29" bestFit="1" customWidth="1"/>
    <col min="14555" max="14555" width="21.6640625" style="29" customWidth="1"/>
    <col min="14556" max="14556" width="19.5" style="29" bestFit="1" customWidth="1"/>
    <col min="14557" max="14779" width="8.83203125" style="29"/>
    <col min="14780" max="14780" width="3.83203125" style="29" customWidth="1"/>
    <col min="14781" max="14781" width="35.6640625" style="29" customWidth="1"/>
    <col min="14782" max="14782" width="15.6640625" style="29" customWidth="1"/>
    <col min="14783" max="14783" width="25.6640625" style="29" customWidth="1"/>
    <col min="14784" max="14784" width="55.5" style="29" customWidth="1"/>
    <col min="14785" max="14785" width="20.6640625" style="29" customWidth="1"/>
    <col min="14786" max="14788" width="12.6640625" style="29" customWidth="1"/>
    <col min="14789" max="14789" width="15.6640625" style="29" customWidth="1"/>
    <col min="14790" max="14790" width="12.6640625" style="29" customWidth="1"/>
    <col min="14791" max="14791" width="20.6640625" style="29" customWidth="1"/>
    <col min="14792" max="14792" width="12.6640625" style="29" customWidth="1"/>
    <col min="14793" max="14794" width="20.6640625" style="29" customWidth="1"/>
    <col min="14795" max="14800" width="15.6640625" style="29" customWidth="1"/>
    <col min="14801" max="14805" width="11.6640625" style="29" customWidth="1"/>
    <col min="14806" max="14806" width="19" style="29" bestFit="1" customWidth="1"/>
    <col min="14807" max="14807" width="21.83203125" style="29" bestFit="1" customWidth="1"/>
    <col min="14808" max="14808" width="21.33203125" style="29" bestFit="1" customWidth="1"/>
    <col min="14809" max="14809" width="19.6640625" style="29" bestFit="1" customWidth="1"/>
    <col min="14810" max="14810" width="21.33203125" style="29" bestFit="1" customWidth="1"/>
    <col min="14811" max="14811" width="21.6640625" style="29" customWidth="1"/>
    <col min="14812" max="14812" width="19.5" style="29" bestFit="1" customWidth="1"/>
    <col min="14813" max="15035" width="8.83203125" style="29"/>
    <col min="15036" max="15036" width="3.83203125" style="29" customWidth="1"/>
    <col min="15037" max="15037" width="35.6640625" style="29" customWidth="1"/>
    <col min="15038" max="15038" width="15.6640625" style="29" customWidth="1"/>
    <col min="15039" max="15039" width="25.6640625" style="29" customWidth="1"/>
    <col min="15040" max="15040" width="55.5" style="29" customWidth="1"/>
    <col min="15041" max="15041" width="20.6640625" style="29" customWidth="1"/>
    <col min="15042" max="15044" width="12.6640625" style="29" customWidth="1"/>
    <col min="15045" max="15045" width="15.6640625" style="29" customWidth="1"/>
    <col min="15046" max="15046" width="12.6640625" style="29" customWidth="1"/>
    <col min="15047" max="15047" width="20.6640625" style="29" customWidth="1"/>
    <col min="15048" max="15048" width="12.6640625" style="29" customWidth="1"/>
    <col min="15049" max="15050" width="20.6640625" style="29" customWidth="1"/>
    <col min="15051" max="15056" width="15.6640625" style="29" customWidth="1"/>
    <col min="15057" max="15061" width="11.6640625" style="29" customWidth="1"/>
    <col min="15062" max="15062" width="19" style="29" bestFit="1" customWidth="1"/>
    <col min="15063" max="15063" width="21.83203125" style="29" bestFit="1" customWidth="1"/>
    <col min="15064" max="15064" width="21.33203125" style="29" bestFit="1" customWidth="1"/>
    <col min="15065" max="15065" width="19.6640625" style="29" bestFit="1" customWidth="1"/>
    <col min="15066" max="15066" width="21.33203125" style="29" bestFit="1" customWidth="1"/>
    <col min="15067" max="15067" width="21.6640625" style="29" customWidth="1"/>
    <col min="15068" max="15068" width="19.5" style="29" bestFit="1" customWidth="1"/>
    <col min="15069" max="15291" width="8.83203125" style="29"/>
    <col min="15292" max="15292" width="3.83203125" style="29" customWidth="1"/>
    <col min="15293" max="15293" width="35.6640625" style="29" customWidth="1"/>
    <col min="15294" max="15294" width="15.6640625" style="29" customWidth="1"/>
    <col min="15295" max="15295" width="25.6640625" style="29" customWidth="1"/>
    <col min="15296" max="15296" width="55.5" style="29" customWidth="1"/>
    <col min="15297" max="15297" width="20.6640625" style="29" customWidth="1"/>
    <col min="15298" max="15300" width="12.6640625" style="29" customWidth="1"/>
    <col min="15301" max="15301" width="15.6640625" style="29" customWidth="1"/>
    <col min="15302" max="15302" width="12.6640625" style="29" customWidth="1"/>
    <col min="15303" max="15303" width="20.6640625" style="29" customWidth="1"/>
    <col min="15304" max="15304" width="12.6640625" style="29" customWidth="1"/>
    <col min="15305" max="15306" width="20.6640625" style="29" customWidth="1"/>
    <col min="15307" max="15312" width="15.6640625" style="29" customWidth="1"/>
    <col min="15313" max="15317" width="11.6640625" style="29" customWidth="1"/>
    <col min="15318" max="15318" width="19" style="29" bestFit="1" customWidth="1"/>
    <col min="15319" max="15319" width="21.83203125" style="29" bestFit="1" customWidth="1"/>
    <col min="15320" max="15320" width="21.33203125" style="29" bestFit="1" customWidth="1"/>
    <col min="15321" max="15321" width="19.6640625" style="29" bestFit="1" customWidth="1"/>
    <col min="15322" max="15322" width="21.33203125" style="29" bestFit="1" customWidth="1"/>
    <col min="15323" max="15323" width="21.6640625" style="29" customWidth="1"/>
    <col min="15324" max="15324" width="19.5" style="29" bestFit="1" customWidth="1"/>
    <col min="15325" max="15547" width="8.83203125" style="29"/>
    <col min="15548" max="15548" width="3.83203125" style="29" customWidth="1"/>
    <col min="15549" max="15549" width="35.6640625" style="29" customWidth="1"/>
    <col min="15550" max="15550" width="15.6640625" style="29" customWidth="1"/>
    <col min="15551" max="15551" width="25.6640625" style="29" customWidth="1"/>
    <col min="15552" max="15552" width="55.5" style="29" customWidth="1"/>
    <col min="15553" max="15553" width="20.6640625" style="29" customWidth="1"/>
    <col min="15554" max="15556" width="12.6640625" style="29" customWidth="1"/>
    <col min="15557" max="15557" width="15.6640625" style="29" customWidth="1"/>
    <col min="15558" max="15558" width="12.6640625" style="29" customWidth="1"/>
    <col min="15559" max="15559" width="20.6640625" style="29" customWidth="1"/>
    <col min="15560" max="15560" width="12.6640625" style="29" customWidth="1"/>
    <col min="15561" max="15562" width="20.6640625" style="29" customWidth="1"/>
    <col min="15563" max="15568" width="15.6640625" style="29" customWidth="1"/>
    <col min="15569" max="15573" width="11.6640625" style="29" customWidth="1"/>
    <col min="15574" max="15574" width="19" style="29" bestFit="1" customWidth="1"/>
    <col min="15575" max="15575" width="21.83203125" style="29" bestFit="1" customWidth="1"/>
    <col min="15576" max="15576" width="21.33203125" style="29" bestFit="1" customWidth="1"/>
    <col min="15577" max="15577" width="19.6640625" style="29" bestFit="1" customWidth="1"/>
    <col min="15578" max="15578" width="21.33203125" style="29" bestFit="1" customWidth="1"/>
    <col min="15579" max="15579" width="21.6640625" style="29" customWidth="1"/>
    <col min="15580" max="15580" width="19.5" style="29" bestFit="1" customWidth="1"/>
    <col min="15581" max="15803" width="8.83203125" style="29"/>
    <col min="15804" max="15804" width="3.83203125" style="29" customWidth="1"/>
    <col min="15805" max="15805" width="35.6640625" style="29" customWidth="1"/>
    <col min="15806" max="15806" width="15.6640625" style="29" customWidth="1"/>
    <col min="15807" max="15807" width="25.6640625" style="29" customWidth="1"/>
    <col min="15808" max="15808" width="55.5" style="29" customWidth="1"/>
    <col min="15809" max="15809" width="20.6640625" style="29" customWidth="1"/>
    <col min="15810" max="15812" width="12.6640625" style="29" customWidth="1"/>
    <col min="15813" max="15813" width="15.6640625" style="29" customWidth="1"/>
    <col min="15814" max="15814" width="12.6640625" style="29" customWidth="1"/>
    <col min="15815" max="15815" width="20.6640625" style="29" customWidth="1"/>
    <col min="15816" max="15816" width="12.6640625" style="29" customWidth="1"/>
    <col min="15817" max="15818" width="20.6640625" style="29" customWidth="1"/>
    <col min="15819" max="15824" width="15.6640625" style="29" customWidth="1"/>
    <col min="15825" max="15829" width="11.6640625" style="29" customWidth="1"/>
    <col min="15830" max="15830" width="19" style="29" bestFit="1" customWidth="1"/>
    <col min="15831" max="15831" width="21.83203125" style="29" bestFit="1" customWidth="1"/>
    <col min="15832" max="15832" width="21.33203125" style="29" bestFit="1" customWidth="1"/>
    <col min="15833" max="15833" width="19.6640625" style="29" bestFit="1" customWidth="1"/>
    <col min="15834" max="15834" width="21.33203125" style="29" bestFit="1" customWidth="1"/>
    <col min="15835" max="15835" width="21.6640625" style="29" customWidth="1"/>
    <col min="15836" max="15836" width="19.5" style="29" bestFit="1" customWidth="1"/>
    <col min="15837" max="16384" width="8.83203125" style="29"/>
  </cols>
  <sheetData>
    <row r="1" spans="1:224" s="55" customFormat="1" ht="69" customHeight="1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</row>
    <row r="2" spans="1:224" ht="15" customHeight="1"/>
    <row r="3" spans="1:224" ht="15" customHeight="1"/>
    <row r="4" spans="1:224" ht="15" customHeight="1"/>
    <row r="5" spans="1:224" ht="15" customHeight="1"/>
    <row r="6" spans="1:224" ht="15" customHeight="1"/>
    <row r="8" spans="1:224" ht="21" customHeight="1">
      <c r="B8" s="32" t="s">
        <v>51</v>
      </c>
      <c r="C8" s="33"/>
      <c r="D8" s="33"/>
      <c r="E8" s="33"/>
      <c r="F8" s="33"/>
      <c r="J8" s="34"/>
    </row>
    <row r="9" spans="1:224" ht="37" customHeight="1" thickBot="1">
      <c r="B9" s="180" t="s">
        <v>26</v>
      </c>
      <c r="C9" s="33"/>
      <c r="D9" s="33"/>
      <c r="E9" s="33"/>
      <c r="F9" s="33"/>
    </row>
    <row r="10" spans="1:224" s="42" customFormat="1" ht="74.25" customHeight="1">
      <c r="A10" s="35" t="s">
        <v>15</v>
      </c>
      <c r="B10" s="36" t="s">
        <v>27</v>
      </c>
      <c r="C10" s="36" t="s">
        <v>16</v>
      </c>
      <c r="D10" s="36" t="s">
        <v>17</v>
      </c>
      <c r="E10" s="36" t="s">
        <v>18</v>
      </c>
      <c r="F10" s="37" t="s">
        <v>19</v>
      </c>
      <c r="G10" s="36" t="s">
        <v>33</v>
      </c>
      <c r="H10" s="36" t="s">
        <v>20</v>
      </c>
      <c r="I10" s="38" t="s">
        <v>21</v>
      </c>
      <c r="J10" s="39" t="s">
        <v>22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</row>
    <row r="11" spans="1:224" s="41" customFormat="1" ht="39" customHeight="1">
      <c r="A11" s="43">
        <v>1</v>
      </c>
      <c r="B11" s="167" t="s">
        <v>49</v>
      </c>
      <c r="C11" s="44" t="s">
        <v>23</v>
      </c>
      <c r="D11" s="45" t="s">
        <v>31</v>
      </c>
      <c r="E11" s="46" t="s">
        <v>24</v>
      </c>
      <c r="F11" s="47">
        <v>800</v>
      </c>
      <c r="G11" s="48">
        <v>900000</v>
      </c>
      <c r="H11" s="169">
        <f>(G11/1000)*F11</f>
        <v>720000</v>
      </c>
      <c r="I11" s="49">
        <v>0.6</v>
      </c>
      <c r="J11" s="171">
        <f>H11*(1-I11)</f>
        <v>288000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</row>
    <row r="12" spans="1:224" s="41" customFormat="1" ht="39" customHeight="1">
      <c r="A12" s="43">
        <v>2</v>
      </c>
      <c r="B12" s="167" t="s">
        <v>32</v>
      </c>
      <c r="C12" s="44" t="s">
        <v>23</v>
      </c>
      <c r="D12" s="45" t="s">
        <v>31</v>
      </c>
      <c r="E12" s="46" t="s">
        <v>24</v>
      </c>
      <c r="F12" s="47">
        <v>180</v>
      </c>
      <c r="G12" s="48">
        <v>3000000</v>
      </c>
      <c r="H12" s="169">
        <f t="shared" ref="H12" si="0">(G12/1000)*F12</f>
        <v>540000</v>
      </c>
      <c r="I12" s="49">
        <v>0.6</v>
      </c>
      <c r="J12" s="171">
        <f>H12*(1-I12)</f>
        <v>216000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</row>
    <row r="13" spans="1:224" s="41" customFormat="1" ht="39" customHeight="1">
      <c r="A13" s="43">
        <v>3</v>
      </c>
      <c r="B13" s="167" t="s">
        <v>34</v>
      </c>
      <c r="C13" s="44" t="s">
        <v>23</v>
      </c>
      <c r="D13" s="45" t="s">
        <v>31</v>
      </c>
      <c r="E13" s="46" t="s">
        <v>36</v>
      </c>
      <c r="F13" s="47">
        <v>2</v>
      </c>
      <c r="G13" s="48">
        <v>300000</v>
      </c>
      <c r="H13" s="169">
        <f>G13*F13</f>
        <v>600000</v>
      </c>
      <c r="I13" s="49">
        <v>0.6</v>
      </c>
      <c r="J13" s="171">
        <f>H13*(1-I13)</f>
        <v>240000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</row>
    <row r="14" spans="1:224" s="41" customFormat="1" ht="39" customHeight="1">
      <c r="A14" s="43">
        <f t="shared" ref="A14" si="1">A13+1</f>
        <v>4</v>
      </c>
      <c r="B14" s="167" t="s">
        <v>80</v>
      </c>
      <c r="C14" s="44" t="s">
        <v>23</v>
      </c>
      <c r="D14" s="45" t="s">
        <v>35</v>
      </c>
      <c r="E14" s="46" t="s">
        <v>37</v>
      </c>
      <c r="F14" s="47">
        <v>1</v>
      </c>
      <c r="G14" s="48">
        <v>100000</v>
      </c>
      <c r="H14" s="169">
        <v>100000</v>
      </c>
      <c r="I14" s="49">
        <v>1</v>
      </c>
      <c r="J14" s="171">
        <f>H14*(1-I14)</f>
        <v>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</row>
    <row r="15" spans="1:224" s="41" customFormat="1" ht="39" customHeight="1">
      <c r="A15" s="43">
        <v>5</v>
      </c>
      <c r="B15" s="167" t="s">
        <v>81</v>
      </c>
      <c r="C15" s="44" t="s">
        <v>14</v>
      </c>
      <c r="D15" s="45" t="s">
        <v>31</v>
      </c>
      <c r="E15" s="46" t="s">
        <v>14</v>
      </c>
      <c r="F15" s="47" t="s">
        <v>14</v>
      </c>
      <c r="G15" s="46" t="s">
        <v>14</v>
      </c>
      <c r="H15" s="169" t="s">
        <v>14</v>
      </c>
      <c r="I15" s="49">
        <v>1</v>
      </c>
      <c r="J15" s="171"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</row>
    <row r="16" spans="1:224" s="41" customFormat="1" ht="57" customHeight="1">
      <c r="A16" s="43">
        <f>A15+1</f>
        <v>6</v>
      </c>
      <c r="B16" s="167" t="s">
        <v>30</v>
      </c>
      <c r="C16" s="44"/>
      <c r="D16" s="46"/>
      <c r="E16" s="46"/>
      <c r="F16" s="47"/>
      <c r="G16" s="46"/>
      <c r="H16" s="169">
        <v>250000</v>
      </c>
      <c r="I16" s="49">
        <v>0</v>
      </c>
      <c r="J16" s="171">
        <f>H16*(1-I16)</f>
        <v>250000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</row>
    <row r="17" spans="1:224" s="51" customFormat="1" ht="49" customHeight="1" thickBot="1">
      <c r="A17" s="112" t="s">
        <v>25</v>
      </c>
      <c r="B17" s="113"/>
      <c r="C17" s="113"/>
      <c r="D17" s="113"/>
      <c r="E17" s="113"/>
      <c r="F17" s="113"/>
      <c r="G17" s="168">
        <f>SUM(G11:G16)</f>
        <v>4300000</v>
      </c>
      <c r="H17" s="170">
        <f>SUM(H11:H16)</f>
        <v>2210000</v>
      </c>
      <c r="I17" s="50">
        <f>(H17-J17)/H17</f>
        <v>0.55022624434389145</v>
      </c>
      <c r="J17" s="172">
        <f>SUM(J11:J16)</f>
        <v>994000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</row>
    <row r="18" spans="1:224" s="40" customFormat="1" ht="18" customHeight="1" thickBot="1"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</row>
    <row r="19" spans="1:224" s="40" customFormat="1" ht="23" customHeight="1">
      <c r="B19" s="114" t="s">
        <v>28</v>
      </c>
      <c r="C19" s="115"/>
      <c r="D19" s="116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</row>
    <row r="20" spans="1:224" s="40" customFormat="1" ht="23" customHeight="1">
      <c r="B20" s="102" t="s">
        <v>38</v>
      </c>
      <c r="C20" s="103"/>
      <c r="D20" s="171">
        <f>D25/D22</f>
        <v>35.5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</row>
    <row r="21" spans="1:224" s="40" customFormat="1" ht="23" customHeight="1">
      <c r="B21" s="102" t="s">
        <v>50</v>
      </c>
      <c r="C21" s="103"/>
      <c r="D21" s="171">
        <f>(D25-D24)/D22</f>
        <v>26.571428571428573</v>
      </c>
      <c r="E21" s="66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</row>
    <row r="22" spans="1:224" ht="23" customHeight="1">
      <c r="B22" s="104" t="s">
        <v>29</v>
      </c>
      <c r="C22" s="105"/>
      <c r="D22" s="52">
        <v>28000</v>
      </c>
    </row>
    <row r="23" spans="1:224" ht="23" customHeight="1">
      <c r="B23" s="104" t="s">
        <v>68</v>
      </c>
      <c r="C23" s="105"/>
      <c r="D23" s="52">
        <f>D25-D24</f>
        <v>744000</v>
      </c>
    </row>
    <row r="24" spans="1:224" ht="23" customHeight="1">
      <c r="B24" s="104" t="s">
        <v>40</v>
      </c>
      <c r="C24" s="105"/>
      <c r="D24" s="52">
        <f>H16</f>
        <v>250000</v>
      </c>
    </row>
    <row r="25" spans="1:224" ht="23" customHeight="1" thickBot="1">
      <c r="B25" s="106" t="s">
        <v>39</v>
      </c>
      <c r="C25" s="107"/>
      <c r="D25" s="173">
        <f>J17</f>
        <v>994000</v>
      </c>
    </row>
    <row r="26" spans="1:224">
      <c r="B26" s="53"/>
      <c r="C26" s="53"/>
      <c r="D26" s="54"/>
    </row>
    <row r="32" spans="1:224" ht="14.5" customHeight="1"/>
    <row r="33" spans="1:224" ht="17.5" customHeight="1" thickBot="1"/>
    <row r="34" spans="1:224" ht="131" customHeight="1">
      <c r="A34" s="68" t="s">
        <v>15</v>
      </c>
      <c r="B34" s="69" t="s">
        <v>87</v>
      </c>
      <c r="C34" s="69" t="s">
        <v>88</v>
      </c>
      <c r="D34" s="69" t="s">
        <v>89</v>
      </c>
      <c r="E34" s="69" t="s">
        <v>16</v>
      </c>
      <c r="F34" s="69" t="s">
        <v>17</v>
      </c>
      <c r="G34" s="69" t="s">
        <v>18</v>
      </c>
      <c r="H34" s="70" t="s">
        <v>19</v>
      </c>
      <c r="I34" s="69" t="s">
        <v>90</v>
      </c>
      <c r="J34" s="69" t="s">
        <v>91</v>
      </c>
      <c r="K34" s="69" t="s">
        <v>92</v>
      </c>
      <c r="L34" s="69" t="s">
        <v>20</v>
      </c>
      <c r="M34" s="71" t="s">
        <v>21</v>
      </c>
      <c r="N34" s="69" t="s">
        <v>22</v>
      </c>
      <c r="O34" s="69" t="s">
        <v>93</v>
      </c>
      <c r="P34" s="69" t="s">
        <v>94</v>
      </c>
      <c r="Q34" s="72" t="s">
        <v>95</v>
      </c>
    </row>
    <row r="35" spans="1:224" ht="153" customHeight="1">
      <c r="A35" s="43">
        <v>1</v>
      </c>
      <c r="B35" s="181" t="s">
        <v>96</v>
      </c>
      <c r="C35" s="44" t="s">
        <v>97</v>
      </c>
      <c r="D35" s="44" t="s">
        <v>14</v>
      </c>
      <c r="E35" s="44" t="s">
        <v>14</v>
      </c>
      <c r="F35" s="46" t="s">
        <v>14</v>
      </c>
      <c r="G35" s="46" t="s">
        <v>14</v>
      </c>
      <c r="H35" s="47" t="s">
        <v>14</v>
      </c>
      <c r="I35" s="46" t="s">
        <v>14</v>
      </c>
      <c r="J35" s="74" t="s">
        <v>14</v>
      </c>
      <c r="K35" s="74" t="s">
        <v>14</v>
      </c>
      <c r="L35" s="47">
        <v>250000</v>
      </c>
      <c r="M35" s="75">
        <v>0</v>
      </c>
      <c r="N35" s="47">
        <f>L35*(1-M35)</f>
        <v>250000</v>
      </c>
      <c r="O35" s="76" t="s">
        <v>14</v>
      </c>
      <c r="P35" s="77" t="s">
        <v>14</v>
      </c>
      <c r="Q35" s="78" t="s">
        <v>14</v>
      </c>
    </row>
    <row r="36" spans="1:224" s="42" customFormat="1" ht="74.25" customHeight="1">
      <c r="A36" s="43">
        <v>2</v>
      </c>
      <c r="B36" s="181" t="s">
        <v>98</v>
      </c>
      <c r="C36" s="44" t="s">
        <v>99</v>
      </c>
      <c r="D36" s="108" t="s">
        <v>100</v>
      </c>
      <c r="E36" s="44" t="s">
        <v>23</v>
      </c>
      <c r="F36" s="79" t="s">
        <v>31</v>
      </c>
      <c r="G36" s="46" t="s">
        <v>24</v>
      </c>
      <c r="H36" s="47">
        <v>600</v>
      </c>
      <c r="I36" s="48">
        <v>240</v>
      </c>
      <c r="J36" s="74">
        <v>0</v>
      </c>
      <c r="K36" s="74"/>
      <c r="L36" s="47">
        <f>H36*I36*(1+J36)*(1+K36)</f>
        <v>144000</v>
      </c>
      <c r="M36" s="80">
        <v>0.6</v>
      </c>
      <c r="N36" s="47">
        <f>L36*(1-M36)</f>
        <v>57600</v>
      </c>
      <c r="O36" s="76">
        <f>I36*1000</f>
        <v>240000</v>
      </c>
      <c r="P36" s="81">
        <f>N36/O36*1000</f>
        <v>240</v>
      </c>
      <c r="Q36" s="78">
        <f>O36/2</f>
        <v>120000</v>
      </c>
      <c r="R36" s="40"/>
      <c r="S36" s="40"/>
      <c r="T36" s="4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</row>
    <row r="37" spans="1:224" s="41" customFormat="1" ht="64.75" customHeight="1">
      <c r="A37" s="43">
        <f>A36+1</f>
        <v>3</v>
      </c>
      <c r="B37" s="181" t="s">
        <v>101</v>
      </c>
      <c r="C37" s="44" t="s">
        <v>102</v>
      </c>
      <c r="D37" s="108"/>
      <c r="E37" s="44" t="s">
        <v>23</v>
      </c>
      <c r="F37" s="79" t="s">
        <v>31</v>
      </c>
      <c r="G37" s="46" t="s">
        <v>24</v>
      </c>
      <c r="H37" s="47">
        <v>500</v>
      </c>
      <c r="I37" s="48">
        <v>430</v>
      </c>
      <c r="J37" s="74">
        <v>0</v>
      </c>
      <c r="K37" s="74"/>
      <c r="L37" s="47">
        <f t="shared" ref="L37:L38" si="2">H37*I37*(1+J37)*(1+K37)</f>
        <v>215000</v>
      </c>
      <c r="M37" s="80">
        <v>0.6</v>
      </c>
      <c r="N37" s="47">
        <f t="shared" ref="N37:N38" si="3">L37*(1-M37)</f>
        <v>86000</v>
      </c>
      <c r="O37" s="76">
        <f>I37*1000</f>
        <v>430000</v>
      </c>
      <c r="P37" s="81">
        <f>N37/O37*1000</f>
        <v>200</v>
      </c>
      <c r="Q37" s="78">
        <f>O37/3</f>
        <v>143333.33333333334</v>
      </c>
      <c r="R37" s="40"/>
      <c r="S37" s="40"/>
      <c r="T37" s="40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</row>
    <row r="38" spans="1:224" s="41" customFormat="1" ht="105" customHeight="1">
      <c r="A38" s="43">
        <v>7</v>
      </c>
      <c r="B38" s="181" t="s">
        <v>109</v>
      </c>
      <c r="C38" s="44" t="s">
        <v>105</v>
      </c>
      <c r="D38" s="108"/>
      <c r="E38" s="44" t="s">
        <v>23</v>
      </c>
      <c r="F38" s="79" t="s">
        <v>31</v>
      </c>
      <c r="G38" s="46" t="s">
        <v>103</v>
      </c>
      <c r="H38" s="47">
        <v>45</v>
      </c>
      <c r="I38" s="48">
        <v>10000</v>
      </c>
      <c r="J38" s="74"/>
      <c r="K38" s="74">
        <v>0.3</v>
      </c>
      <c r="L38" s="47">
        <f t="shared" si="2"/>
        <v>585000</v>
      </c>
      <c r="M38" s="80">
        <v>0.1</v>
      </c>
      <c r="N38" s="47">
        <f t="shared" si="3"/>
        <v>526500</v>
      </c>
      <c r="O38" s="76">
        <v>2000000</v>
      </c>
      <c r="P38" s="76" t="s">
        <v>14</v>
      </c>
      <c r="Q38" s="78">
        <f>O38/3</f>
        <v>666666.66666666663</v>
      </c>
      <c r="R38" s="40"/>
      <c r="S38" s="40"/>
      <c r="T38" s="40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</row>
    <row r="39" spans="1:224" s="51" customFormat="1" ht="132" customHeight="1">
      <c r="A39" s="174">
        <v>8</v>
      </c>
      <c r="B39" s="73" t="s">
        <v>108</v>
      </c>
      <c r="C39" s="89" t="s">
        <v>104</v>
      </c>
      <c r="D39" s="89" t="s">
        <v>14</v>
      </c>
      <c r="E39" s="89" t="s">
        <v>14</v>
      </c>
      <c r="F39" s="175" t="s">
        <v>31</v>
      </c>
      <c r="G39" s="46" t="s">
        <v>14</v>
      </c>
      <c r="H39" s="47" t="s">
        <v>14</v>
      </c>
      <c r="I39" s="46" t="s">
        <v>14</v>
      </c>
      <c r="J39" s="74">
        <v>0</v>
      </c>
      <c r="K39" s="74">
        <v>0</v>
      </c>
      <c r="L39" s="47" t="s">
        <v>14</v>
      </c>
      <c r="M39" s="80">
        <v>1</v>
      </c>
      <c r="N39" s="47">
        <v>0</v>
      </c>
      <c r="O39" s="76">
        <v>500000</v>
      </c>
      <c r="P39" s="76" t="s">
        <v>14</v>
      </c>
      <c r="Q39" s="176" t="s">
        <v>14</v>
      </c>
      <c r="R39" s="40"/>
      <c r="S39" s="40"/>
      <c r="T39" s="40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</row>
    <row r="40" spans="1:224" s="41" customFormat="1" ht="39" customHeight="1" thickBot="1">
      <c r="A40" s="109" t="s">
        <v>25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84">
        <f>SUM(L35:L39)</f>
        <v>1194000</v>
      </c>
      <c r="M40" s="85"/>
      <c r="N40" s="84">
        <f>SUM(N35:N39)</f>
        <v>920100</v>
      </c>
      <c r="O40" s="86">
        <f>O36+O37+O38+O39</f>
        <v>3170000</v>
      </c>
      <c r="P40" s="87"/>
      <c r="Q40" s="88">
        <f>O40/2</f>
        <v>1585000</v>
      </c>
      <c r="R40" s="40"/>
      <c r="S40" s="40"/>
      <c r="T40" s="40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</row>
    <row r="41" spans="1:224" s="51" customFormat="1" ht="32" customHeight="1" thickBot="1">
      <c r="A41" s="67"/>
      <c r="B41" s="67"/>
      <c r="C41" s="67"/>
      <c r="D41" s="67"/>
      <c r="E41" s="67"/>
      <c r="F41" s="67"/>
      <c r="G41" s="64"/>
      <c r="H41" s="63"/>
      <c r="I41" s="65"/>
      <c r="J41" s="63"/>
      <c r="K41" s="62"/>
      <c r="L41" s="40"/>
      <c r="M41" s="40"/>
      <c r="N41" s="40"/>
      <c r="O41" s="40"/>
      <c r="P41" s="40"/>
      <c r="Q41" s="40"/>
      <c r="R41" s="40"/>
      <c r="S41" s="40"/>
      <c r="T41" s="40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</row>
    <row r="42" spans="1:224" ht="26" customHeight="1">
      <c r="A42" s="67"/>
      <c r="B42" s="177" t="s">
        <v>28</v>
      </c>
      <c r="C42" s="178"/>
      <c r="D42" s="179"/>
      <c r="E42" s="67"/>
      <c r="F42" s="67"/>
      <c r="G42" s="61"/>
      <c r="H42" s="61"/>
      <c r="I42" s="61"/>
      <c r="J42" s="61"/>
      <c r="K42" s="60"/>
    </row>
    <row r="43" spans="1:224" ht="26" customHeight="1">
      <c r="A43" s="67"/>
      <c r="B43" s="102" t="s">
        <v>38</v>
      </c>
      <c r="C43" s="103"/>
      <c r="D43" s="171">
        <f>D48/D45</f>
        <v>34.077777777777776</v>
      </c>
      <c r="E43" s="67"/>
      <c r="F43" s="67"/>
      <c r="G43" s="61"/>
      <c r="H43" s="61"/>
      <c r="I43" s="61"/>
      <c r="J43" s="61"/>
      <c r="K43" s="60"/>
    </row>
    <row r="44" spans="1:224" ht="26" customHeight="1">
      <c r="A44" s="67"/>
      <c r="B44" s="102" t="s">
        <v>50</v>
      </c>
      <c r="C44" s="103"/>
      <c r="D44" s="171">
        <f>(D48-D47)/D45</f>
        <v>24.81851851851852</v>
      </c>
      <c r="E44" s="67"/>
      <c r="F44" s="67"/>
      <c r="G44" s="61"/>
      <c r="H44" s="61"/>
      <c r="I44" s="61"/>
      <c r="J44" s="61"/>
      <c r="K44" s="60"/>
    </row>
    <row r="45" spans="1:224" ht="26" customHeight="1">
      <c r="A45" s="67"/>
      <c r="B45" s="104" t="s">
        <v>29</v>
      </c>
      <c r="C45" s="105"/>
      <c r="D45" s="52">
        <v>27000</v>
      </c>
      <c r="E45" s="67"/>
      <c r="F45" s="67"/>
    </row>
    <row r="46" spans="1:224" ht="26" customHeight="1">
      <c r="A46" s="67"/>
      <c r="B46" s="104" t="s">
        <v>68</v>
      </c>
      <c r="C46" s="105"/>
      <c r="D46" s="52">
        <f>D48-D47</f>
        <v>670100</v>
      </c>
      <c r="E46" s="67"/>
      <c r="F46" s="67"/>
    </row>
    <row r="47" spans="1:224" ht="26" customHeight="1">
      <c r="A47" s="67"/>
      <c r="B47" s="104" t="s">
        <v>40</v>
      </c>
      <c r="C47" s="105"/>
      <c r="D47" s="52">
        <f>L35</f>
        <v>250000</v>
      </c>
      <c r="E47" s="67"/>
      <c r="F47" s="67"/>
    </row>
    <row r="48" spans="1:224" ht="26" customHeight="1" thickBot="1">
      <c r="A48" s="67"/>
      <c r="B48" s="106" t="s">
        <v>39</v>
      </c>
      <c r="C48" s="107"/>
      <c r="D48" s="173">
        <f>N40</f>
        <v>920100</v>
      </c>
      <c r="E48" s="67"/>
      <c r="F48" s="67"/>
    </row>
    <row r="49" spans="1:6">
      <c r="A49" s="67"/>
      <c r="B49" s="67"/>
      <c r="C49" s="67"/>
      <c r="D49" s="67"/>
      <c r="E49" s="67"/>
      <c r="F49" s="67"/>
    </row>
  </sheetData>
  <mergeCells count="18">
    <mergeCell ref="D36:D38"/>
    <mergeCell ref="A40:K40"/>
    <mergeCell ref="B42:D42"/>
    <mergeCell ref="B43:C43"/>
    <mergeCell ref="A1:J1"/>
    <mergeCell ref="B25:C25"/>
    <mergeCell ref="B22:C22"/>
    <mergeCell ref="A17:F17"/>
    <mergeCell ref="B21:C21"/>
    <mergeCell ref="B24:C24"/>
    <mergeCell ref="B19:D19"/>
    <mergeCell ref="B20:C20"/>
    <mergeCell ref="B23:C23"/>
    <mergeCell ref="B44:C44"/>
    <mergeCell ref="B45:C45"/>
    <mergeCell ref="B46:C46"/>
    <mergeCell ref="B47:C47"/>
    <mergeCell ref="B48:C48"/>
  </mergeCells>
  <phoneticPr fontId="25" type="noConversion"/>
  <pageMargins left="0.7" right="0.7" top="0.75" bottom="0.75" header="0.3" footer="0.3"/>
  <pageSetup paperSize="9" orientation="portrait" r:id="rId1"/>
  <ignoredErrors>
    <ignoredError sqref="I1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19"/>
  <sheetViews>
    <sheetView workbookViewId="0">
      <selection activeCell="A15" sqref="A15:B19"/>
    </sheetView>
  </sheetViews>
  <sheetFormatPr baseColWidth="10" defaultColWidth="8.83203125" defaultRowHeight="19"/>
  <cols>
    <col min="1" max="1" width="46.1640625" style="56" customWidth="1"/>
    <col min="2" max="2" width="49.5" style="56" customWidth="1"/>
    <col min="3" max="3" width="54.6640625" style="56" customWidth="1"/>
    <col min="4" max="4" width="22.6640625" style="56" customWidth="1"/>
    <col min="5" max="5" width="22.5" style="56" customWidth="1"/>
    <col min="6" max="16384" width="8.83203125" style="56"/>
  </cols>
  <sheetData>
    <row r="3" spans="1:5" ht="35" customHeight="1" thickBot="1"/>
    <row r="4" spans="1:5" ht="77" customHeight="1">
      <c r="A4" s="182" t="s">
        <v>52</v>
      </c>
      <c r="B4" s="183" t="s">
        <v>85</v>
      </c>
      <c r="C4" s="184" t="s">
        <v>53</v>
      </c>
      <c r="D4" s="185"/>
      <c r="E4" s="186" t="s">
        <v>54</v>
      </c>
    </row>
    <row r="5" spans="1:5" ht="23" customHeight="1">
      <c r="A5" s="129" t="s">
        <v>84</v>
      </c>
      <c r="B5" s="132">
        <v>1400</v>
      </c>
      <c r="C5" s="57" t="s">
        <v>55</v>
      </c>
      <c r="D5" s="58">
        <v>78000</v>
      </c>
      <c r="E5" s="126">
        <f>D9+D12</f>
        <v>644000</v>
      </c>
    </row>
    <row r="6" spans="1:5" ht="23" customHeight="1">
      <c r="A6" s="130"/>
      <c r="B6" s="133"/>
      <c r="C6" s="57" t="s">
        <v>83</v>
      </c>
      <c r="D6" s="58">
        <v>48000</v>
      </c>
      <c r="E6" s="127"/>
    </row>
    <row r="7" spans="1:5" ht="23" customHeight="1">
      <c r="A7" s="130"/>
      <c r="B7" s="133"/>
      <c r="C7" s="57" t="s">
        <v>56</v>
      </c>
      <c r="D7" s="58">
        <v>80000</v>
      </c>
      <c r="E7" s="127"/>
    </row>
    <row r="8" spans="1:5" ht="23" customHeight="1">
      <c r="A8" s="130"/>
      <c r="B8" s="133"/>
      <c r="C8" s="187" t="s">
        <v>57</v>
      </c>
      <c r="D8" s="188">
        <v>1</v>
      </c>
      <c r="E8" s="127"/>
    </row>
    <row r="9" spans="1:5" ht="23" customHeight="1">
      <c r="A9" s="130"/>
      <c r="B9" s="133"/>
      <c r="C9" s="187" t="s">
        <v>58</v>
      </c>
      <c r="D9" s="188">
        <v>126000</v>
      </c>
      <c r="E9" s="127"/>
    </row>
    <row r="10" spans="1:5" ht="23" customHeight="1">
      <c r="A10" s="130"/>
      <c r="B10" s="133"/>
      <c r="C10" s="187" t="s">
        <v>59</v>
      </c>
      <c r="D10" s="188">
        <v>370</v>
      </c>
      <c r="E10" s="127"/>
    </row>
    <row r="11" spans="1:5" ht="23" customHeight="1">
      <c r="A11" s="130"/>
      <c r="B11" s="133"/>
      <c r="C11" s="187" t="s">
        <v>60</v>
      </c>
      <c r="D11" s="188">
        <v>1400</v>
      </c>
      <c r="E11" s="127"/>
    </row>
    <row r="12" spans="1:5" ht="23" customHeight="1">
      <c r="A12" s="131"/>
      <c r="B12" s="134"/>
      <c r="C12" s="189" t="s">
        <v>61</v>
      </c>
      <c r="D12" s="190">
        <f>D10*D11</f>
        <v>518000</v>
      </c>
      <c r="E12" s="128"/>
    </row>
    <row r="13" spans="1:5" ht="53" customHeight="1">
      <c r="A13" s="135" t="s">
        <v>82</v>
      </c>
      <c r="B13" s="136"/>
      <c r="C13" s="136"/>
      <c r="D13" s="136"/>
      <c r="E13" s="137"/>
    </row>
    <row r="14" spans="1:5" ht="106" customHeight="1">
      <c r="A14" s="59" t="s">
        <v>86</v>
      </c>
      <c r="B14" s="58">
        <v>6690</v>
      </c>
      <c r="C14" s="57" t="s">
        <v>62</v>
      </c>
      <c r="D14" s="58">
        <v>36000</v>
      </c>
      <c r="E14" s="123">
        <f>D16+D19</f>
        <v>1574700</v>
      </c>
    </row>
    <row r="15" spans="1:5" ht="23" customHeight="1">
      <c r="A15" s="117"/>
      <c r="B15" s="118"/>
      <c r="C15" s="187" t="s">
        <v>63</v>
      </c>
      <c r="D15" s="188">
        <v>1</v>
      </c>
      <c r="E15" s="124"/>
    </row>
    <row r="16" spans="1:5" ht="23" customHeight="1">
      <c r="A16" s="119"/>
      <c r="B16" s="120"/>
      <c r="C16" s="187" t="s">
        <v>64</v>
      </c>
      <c r="D16" s="188">
        <v>36000</v>
      </c>
      <c r="E16" s="124"/>
    </row>
    <row r="17" spans="1:5" ht="23" customHeight="1">
      <c r="A17" s="119"/>
      <c r="B17" s="120"/>
      <c r="C17" s="187" t="s">
        <v>59</v>
      </c>
      <c r="D17" s="188">
        <v>230</v>
      </c>
      <c r="E17" s="124"/>
    </row>
    <row r="18" spans="1:5" ht="23" customHeight="1">
      <c r="A18" s="119"/>
      <c r="B18" s="120"/>
      <c r="C18" s="187" t="s">
        <v>60</v>
      </c>
      <c r="D18" s="188">
        <v>6690</v>
      </c>
      <c r="E18" s="124"/>
    </row>
    <row r="19" spans="1:5" ht="23" customHeight="1" thickBot="1">
      <c r="A19" s="121"/>
      <c r="B19" s="122"/>
      <c r="C19" s="191" t="s">
        <v>65</v>
      </c>
      <c r="D19" s="192">
        <f>D17*D18</f>
        <v>1538700</v>
      </c>
      <c r="E19" s="125"/>
    </row>
  </sheetData>
  <mergeCells count="7">
    <mergeCell ref="A15:B19"/>
    <mergeCell ref="E14:E19"/>
    <mergeCell ref="C4:D4"/>
    <mergeCell ref="E5:E12"/>
    <mergeCell ref="A5:A12"/>
    <mergeCell ref="B5:B12"/>
    <mergeCell ref="A13:E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ПМОВ</vt:lpstr>
      <vt:lpstr>Ч1</vt:lpstr>
      <vt:lpstr>Ч2</vt:lpstr>
      <vt:lpstr>Ч3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Microsoft Office</cp:lastModifiedBy>
  <dcterms:created xsi:type="dcterms:W3CDTF">2015-06-05T18:19:34Z</dcterms:created>
  <dcterms:modified xsi:type="dcterms:W3CDTF">2021-04-12T09:55:26Z</dcterms:modified>
</cp:coreProperties>
</file>