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yagolovina/Desktop/ВО_РПД/"/>
    </mc:Choice>
  </mc:AlternateContent>
  <xr:revisionPtr revIDLastSave="0" documentId="13_ncr:1_{EEEFC897-91CE-0947-A631-72A80ADE421F}" xr6:coauthVersionLast="46" xr6:coauthVersionMax="46" xr10:uidLastSave="{00000000-0000-0000-0000-000000000000}"/>
  <bookViews>
    <workbookView xWindow="1420" yWindow="500" windowWidth="27380" windowHeight="17500" xr2:uid="{00000000-000D-0000-FFFF-FFFF00000000}"/>
  </bookViews>
  <sheets>
    <sheet name="Общий" sheetId="3" r:id="rId1"/>
    <sheet name="Продвижение" sheetId="2" r:id="rId2"/>
    <sheet name="Продакшен" sheetId="1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E9" i="3"/>
  <c r="G5" i="1"/>
  <c r="F8" i="2"/>
  <c r="G6" i="2"/>
  <c r="D6" i="2"/>
  <c r="D8" i="2"/>
  <c r="C5" i="2"/>
  <c r="C7" i="2"/>
  <c r="G11" i="2"/>
  <c r="E10" i="3"/>
  <c r="H3" i="3"/>
  <c r="G6" i="1"/>
  <c r="G8" i="1"/>
  <c r="G4" i="3"/>
  <c r="F11" i="2"/>
  <c r="G3" i="3"/>
  <c r="D5" i="2"/>
  <c r="D7" i="2"/>
  <c r="D11" i="2"/>
  <c r="G7" i="2"/>
  <c r="C14" i="2"/>
  <c r="G9" i="2"/>
  <c r="G9" i="1"/>
  <c r="E8" i="3"/>
  <c r="G5" i="3"/>
  <c r="G6" i="3"/>
  <c r="C15" i="2"/>
  <c r="C13" i="2"/>
  <c r="C16" i="2"/>
  <c r="G5" i="2"/>
</calcChain>
</file>

<file path=xl/sharedStrings.xml><?xml version="1.0" encoding="utf-8"?>
<sst xmlns="http://schemas.openxmlformats.org/spreadsheetml/2006/main" count="65" uniqueCount="63">
  <si>
    <t>РАБОТА</t>
  </si>
  <si>
    <t>КТО ПРОИЗВОДИТ РАБОТУ</t>
  </si>
  <si>
    <t>СРОК</t>
  </si>
  <si>
    <t>ЕДИНИЦА ИЗМЕРЕНИЯ</t>
  </si>
  <si>
    <t>СТОИМОСТЬ</t>
  </si>
  <si>
    <t>КОЛИЧЕСТВО</t>
  </si>
  <si>
    <t>ИТОГО БЕЗ НАЛОГОВ</t>
  </si>
  <si>
    <t xml:space="preserve">ИТОГО: </t>
  </si>
  <si>
    <t>Инструмент продвижения</t>
  </si>
  <si>
    <t>Уникальный охват</t>
  </si>
  <si>
    <t>Цена без налогов</t>
  </si>
  <si>
    <t>Стоимость действия/отзыва</t>
  </si>
  <si>
    <t>Дочитывания статьи до конца</t>
  </si>
  <si>
    <t xml:space="preserve">Открытая статистика </t>
  </si>
  <si>
    <t xml:space="preserve">Просмотры   </t>
  </si>
  <si>
    <t>-</t>
  </si>
  <si>
    <t>Стоимость действия</t>
  </si>
  <si>
    <t>Скрины из ЛК блогеров</t>
  </si>
  <si>
    <t>Открытая статистика + ЛК</t>
  </si>
  <si>
    <t>Блоки работ</t>
  </si>
  <si>
    <t>Стоимость</t>
  </si>
  <si>
    <t>Количество пользователей, вовлеченных в коммуникацию</t>
  </si>
  <si>
    <t>Примечания</t>
  </si>
  <si>
    <t>Вовлеченные в коммуникацию с нативными материалами пользователи</t>
  </si>
  <si>
    <t>ИТОГО:</t>
  </si>
  <si>
    <t>ИТОГО С НДС:</t>
  </si>
  <si>
    <t>Итого стоимость размещения</t>
  </si>
  <si>
    <t>Итого стоимость размещения без учета административных работ</t>
  </si>
  <si>
    <t>Итого стоимость с учетом НДС</t>
  </si>
  <si>
    <t>Отчетность</t>
  </si>
  <si>
    <t>KPI, Единицы измерения</t>
  </si>
  <si>
    <t>KPI, План</t>
  </si>
  <si>
    <t>Продакшен ролика/ов с четырьмя героями</t>
  </si>
  <si>
    <t>Текстовый сценарий + список источников информации для юристов</t>
  </si>
  <si>
    <t>B2M_Редакция</t>
  </si>
  <si>
    <t>3. Съемочный процесс: 
- шутинг план
- открывающие и закрывающие + отбивочные титры (создаются на основе ббука)
- подбор музыки из бесплатных аудио-стоков
- цветокоррекция, работа со звуком
- выбор дублей и монтаж
- наложение графики
- выгрузка на YouTube, текстовое оформление ролика, хэштеги, таймкоды, описание</t>
  </si>
  <si>
    <t>Просмотры и все действия с постом 
(лайки, шеры, комменты)</t>
  </si>
  <si>
    <t xml:space="preserve">СТОИМОСТЬ ТЕКСТО-ГРАФИЧЕСКОГО ПРОДАКШЕНА ВКЛЮЧЕНА В РАЗМЕЩЕНИЕ </t>
  </si>
  <si>
    <t>СПЕЦПРОЕКТ "ВОПРОС? ОТВЕТ!"</t>
  </si>
  <si>
    <t>Просмотры (более 30 сек)</t>
  </si>
  <si>
    <t>10  публикаций у амбассадоров Instagram</t>
  </si>
  <si>
    <t>Скрины из рекламных кабинетов</t>
  </si>
  <si>
    <t>Промо-продвижение видео на Яндекс.Дзен</t>
  </si>
  <si>
    <t>Промо-продвижение видео в сториз и ленте в Instagram</t>
  </si>
  <si>
    <t>1 000 просмотров (с 1 сек)</t>
  </si>
  <si>
    <t>Продвижение + тексто-графический контент</t>
  </si>
  <si>
    <t>Продакшен видео контента</t>
  </si>
  <si>
    <t xml:space="preserve"> См. вкладку 2</t>
  </si>
  <si>
    <t>См. вкладку 1</t>
  </si>
  <si>
    <t>3 - 4 дня после подписания договора</t>
  </si>
  <si>
    <t>ПРОДВИЖЕНИЕ + текст-графический контент</t>
  </si>
  <si>
    <t>Просмотров видео Яндекс Дзен и YouTube</t>
  </si>
  <si>
    <t>Стоимость активного действия</t>
  </si>
  <si>
    <t>Это уникальные пользователи, которые сделали активное действие - продемонтрировали, что материал вызвал у них интерес: дочитали до конца, посмотрели видео, лайкнули пост + добавили в закладки + оставили комментарий и тд.</t>
  </si>
  <si>
    <t>Видео-продвижение на YouTube, в каналах участников проекта</t>
  </si>
  <si>
    <t>Итоговые ролики (или один общий), размещенные на YouTube на канале бренда или на созданном с нуля канале (на выбор клиента)</t>
  </si>
  <si>
    <r>
      <t xml:space="preserve">1. Создание креативной концепции и сценария/ев для ролика/ов. 
</t>
    </r>
    <r>
      <rPr>
        <b/>
        <sz val="12"/>
        <color rgb="FFC00000"/>
        <rFont val="Calibri (Основной текст)"/>
        <charset val="204"/>
      </rPr>
      <t>СОЗДАЕТСЯ 4 ОТДЕЛЬНЫХ И 1 ОБЩИЙ РОЛИК. В ПРОДВИЖЕНИЕ ОНИ ИДУТ В ОБОИХ ВАРИАНТАХ (ЗАВИСИТ ОТ ИНСТРУМЕНТА ПРОДВИЖЕНИЯ)</t>
    </r>
  </si>
  <si>
    <t>5 материалов на авторских каналах Яндекс.Дзен 
(авторский текст + ссылка на бренд ролик/и)</t>
  </si>
  <si>
    <r>
      <t>4. Гонорары героев за участие</t>
    </r>
    <r>
      <rPr>
        <b/>
        <sz val="11"/>
        <color rgb="FFC00000"/>
        <rFont val="Calibri (Основной текст)"/>
        <charset val="204"/>
      </rPr>
      <t xml:space="preserve"> (цена стоит ориентировочная!)</t>
    </r>
  </si>
  <si>
    <r>
      <t xml:space="preserve">АДМИНИСТРАТИВНЫЕ РАБОТЫ: </t>
    </r>
    <r>
      <rPr>
        <sz val="12"/>
        <color theme="1"/>
        <rFont val="Calibri"/>
        <family val="2"/>
        <scheme val="minor"/>
      </rPr>
      <t>подбор опинион-лидеров и замены (при необходимости), авторский надзор за размещением, отработка обратной связи, авторские права на текстовые материалы.</t>
    </r>
    <r>
      <rPr>
        <b/>
        <sz val="12"/>
        <color theme="1"/>
        <rFont val="Calibri"/>
        <family val="2"/>
        <scheme val="minor"/>
      </rPr>
      <t xml:space="preserve">
ПОСЛЕ РАЗМЕЩЕНИЯ: 
</t>
    </r>
    <r>
      <rPr>
        <sz val="12"/>
        <color theme="1"/>
        <rFont val="Calibri"/>
        <family val="2"/>
        <scheme val="minor"/>
      </rPr>
      <t xml:space="preserve">
- создание HUB-а или МУЛЬТИМЕДИЙНОГО ЛЕНДИНГА (на выбор клиента + в зависимости от итогового количества материалов) на готовом решении B2M_Web_Solutions (www.b2m-ws.ru) 
- все тексто-графические материалы перед загрузкой проходят рерайт, чтобы поисковики считывали их как уникальные
- перенос HUB-а или МУЛЬТИМЕДИЙНОГО ЛЕНДИНГА на сайт бренда или на отдельный домен (на ваш выбор).</t>
    </r>
  </si>
  <si>
    <t>2. Работа с экспертами-героями (предварительно - 4 человека) из В2М_Базы:
- подбр под задачу, договоренности, согласование сценария, 
- репетиция, дистанционный авторский надзор за съемкой, административные вопросы, соглашение о передаче авторских прав,
- замена спикера в случае необходимости.</t>
  </si>
  <si>
    <t>5 - 6 дней после 
подписания договора</t>
  </si>
  <si>
    <t>3 - 5 дней после финального одобрения сценария. Срок во много зависит от скорости согласования.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</si>
</sst>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#,##0.00\ &quot;₽&quot;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48"/>
      <color theme="1"/>
      <name val=" calibri"/>
    </font>
    <font>
      <sz val="11"/>
      <color theme="1"/>
      <name val=" calibri"/>
    </font>
    <font>
      <b/>
      <sz val="14"/>
      <color theme="1"/>
      <name val=" calibri"/>
    </font>
    <font>
      <sz val="14"/>
      <color theme="1"/>
      <name val=" calibri"/>
    </font>
    <font>
      <b/>
      <sz val="24"/>
      <color theme="1"/>
      <name val=" calibri"/>
    </font>
    <font>
      <b/>
      <sz val="26"/>
      <color theme="1"/>
      <name val=" calibri"/>
    </font>
    <font>
      <b/>
      <sz val="16"/>
      <color theme="1"/>
      <name val=" calibri"/>
    </font>
    <font>
      <sz val="16"/>
      <color theme="1"/>
      <name val=" calibri"/>
    </font>
    <font>
      <b/>
      <sz val="24"/>
      <color theme="1"/>
      <name val=" calibri"/>
      <charset val="204"/>
    </font>
    <font>
      <b/>
      <sz val="18"/>
      <color theme="1"/>
      <name val=" calibri"/>
    </font>
    <font>
      <sz val="14"/>
      <color theme="1"/>
      <name val="Calibri"/>
      <family val="2"/>
      <scheme val="minor"/>
    </font>
    <font>
      <b/>
      <sz val="12"/>
      <color rgb="FFC00000"/>
      <name val="Calibri (Основной текст)"/>
      <charset val="204"/>
    </font>
    <font>
      <b/>
      <sz val="11"/>
      <color rgb="FFC00000"/>
      <name val="Calibri (Основной текст)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BFF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 readingOrder="1"/>
    </xf>
    <xf numFmtId="3" fontId="5" fillId="2" borderId="9" xfId="0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11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164" fontId="13" fillId="0" borderId="5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 readingOrder="1"/>
    </xf>
    <xf numFmtId="0" fontId="2" fillId="0" borderId="0" xfId="0" applyFont="1"/>
    <xf numFmtId="164" fontId="15" fillId="0" borderId="5" xfId="0" applyNumberFormat="1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 readingOrder="1"/>
    </xf>
    <xf numFmtId="0" fontId="18" fillId="0" borderId="5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 wrapText="1" readingOrder="1"/>
    </xf>
    <xf numFmtId="3" fontId="7" fillId="4" borderId="6" xfId="0" applyNumberFormat="1" applyFont="1" applyFill="1" applyBorder="1" applyAlignment="1">
      <alignment horizontal="center" vertical="center" wrapText="1" readingOrder="1"/>
    </xf>
    <xf numFmtId="3" fontId="7" fillId="5" borderId="5" xfId="0" applyNumberFormat="1" applyFont="1" applyFill="1" applyBorder="1" applyAlignment="1">
      <alignment horizontal="center" vertical="center" wrapText="1" readingOrder="1"/>
    </xf>
    <xf numFmtId="3" fontId="7" fillId="5" borderId="6" xfId="0" applyNumberFormat="1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 readingOrder="1"/>
    </xf>
    <xf numFmtId="0" fontId="1" fillId="5" borderId="5" xfId="0" applyFont="1" applyFill="1" applyBorder="1" applyAlignment="1">
      <alignment horizontal="center" vertical="center" wrapText="1" readingOrder="1"/>
    </xf>
    <xf numFmtId="3" fontId="1" fillId="5" borderId="5" xfId="0" applyNumberFormat="1" applyFont="1" applyFill="1" applyBorder="1" applyAlignment="1">
      <alignment horizontal="center" vertical="center" wrapText="1" readingOrder="1"/>
    </xf>
    <xf numFmtId="0" fontId="8" fillId="4" borderId="4" xfId="0" applyFont="1" applyFill="1" applyBorder="1" applyAlignment="1">
      <alignment vertical="center" wrapText="1" readingOrder="1"/>
    </xf>
    <xf numFmtId="0" fontId="7" fillId="4" borderId="5" xfId="0" applyFont="1" applyFill="1" applyBorder="1" applyAlignment="1">
      <alignment horizontal="center" vertical="center" wrapText="1" readingOrder="1"/>
    </xf>
    <xf numFmtId="0" fontId="4" fillId="6" borderId="4" xfId="0" applyFont="1" applyFill="1" applyBorder="1" applyAlignment="1">
      <alignment vertical="center" wrapText="1" readingOrder="1"/>
    </xf>
    <xf numFmtId="0" fontId="7" fillId="6" borderId="5" xfId="0" applyFont="1" applyFill="1" applyBorder="1" applyAlignment="1">
      <alignment horizontal="center" vertical="center" wrapText="1" readingOrder="1"/>
    </xf>
    <xf numFmtId="3" fontId="7" fillId="6" borderId="5" xfId="0" applyNumberFormat="1" applyFont="1" applyFill="1" applyBorder="1" applyAlignment="1">
      <alignment horizontal="center" vertical="center" wrapText="1" readingOrder="1"/>
    </xf>
    <xf numFmtId="3" fontId="7" fillId="6" borderId="6" xfId="0" applyNumberFormat="1" applyFont="1" applyFill="1" applyBorder="1" applyAlignment="1">
      <alignment horizontal="center" vertical="center" wrapText="1" readingOrder="1"/>
    </xf>
    <xf numFmtId="0" fontId="1" fillId="6" borderId="5" xfId="0" applyFont="1" applyFill="1" applyBorder="1" applyAlignment="1">
      <alignment horizontal="center" vertical="center" wrapText="1" readingOrder="1"/>
    </xf>
    <xf numFmtId="3" fontId="1" fillId="6" borderId="5" xfId="0" applyNumberFormat="1" applyFont="1" applyFill="1" applyBorder="1" applyAlignment="1">
      <alignment horizontal="center" vertical="center" wrapText="1" readingOrder="1"/>
    </xf>
    <xf numFmtId="3" fontId="14" fillId="0" borderId="1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left" vertical="center" wrapText="1" readingOrder="1"/>
    </xf>
    <xf numFmtId="0" fontId="6" fillId="0" borderId="3" xfId="0" applyFont="1" applyFill="1" applyBorder="1" applyAlignment="1">
      <alignment horizontal="left" vertical="center" wrapText="1" readingOrder="1"/>
    </xf>
    <xf numFmtId="0" fontId="8" fillId="0" borderId="4" xfId="0" applyFont="1" applyFill="1" applyBorder="1" applyAlignment="1">
      <alignment vertical="center" wrapText="1" readingOrder="1"/>
    </xf>
    <xf numFmtId="0" fontId="4" fillId="0" borderId="4" xfId="0" applyFont="1" applyFill="1" applyBorder="1" applyAlignment="1">
      <alignment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DBFF"/>
      <color rgb="FFCCBBFF"/>
      <color rgb="FFCC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showGridLines="0" tabSelected="1" zoomScale="93" zoomScaleNormal="93" zoomScalePageLayoutView="93" workbookViewId="0">
      <selection activeCell="B3" sqref="B3"/>
    </sheetView>
  </sheetViews>
  <sheetFormatPr baseColWidth="10" defaultColWidth="8.83203125" defaultRowHeight="21"/>
  <cols>
    <col min="1" max="1" width="6.5" style="15" customWidth="1"/>
    <col min="2" max="2" width="42.5" style="20" customWidth="1"/>
    <col min="3" max="5" width="8.83203125" style="21"/>
    <col min="6" max="6" width="26.1640625" style="21" customWidth="1"/>
    <col min="7" max="7" width="28.1640625" style="24" customWidth="1"/>
    <col min="8" max="8" width="38.33203125" style="21" customWidth="1"/>
    <col min="9" max="9" width="63.6640625" style="15" customWidth="1"/>
    <col min="10" max="16384" width="8.83203125" style="15"/>
  </cols>
  <sheetData>
    <row r="1" spans="1:9" ht="75" customHeight="1">
      <c r="A1" s="68" t="s">
        <v>38</v>
      </c>
      <c r="B1" s="69"/>
      <c r="C1" s="69"/>
      <c r="D1" s="69"/>
      <c r="E1" s="69"/>
      <c r="F1" s="69"/>
      <c r="G1" s="69"/>
      <c r="H1" s="69"/>
      <c r="I1" s="70"/>
    </row>
    <row r="2" spans="1:9" s="17" customFormat="1" ht="67" customHeight="1">
      <c r="A2" s="71" t="s">
        <v>19</v>
      </c>
      <c r="B2" s="72"/>
      <c r="C2" s="73"/>
      <c r="D2" s="73"/>
      <c r="E2" s="73"/>
      <c r="F2" s="73"/>
      <c r="G2" s="26" t="s">
        <v>20</v>
      </c>
      <c r="H2" s="25" t="s">
        <v>21</v>
      </c>
      <c r="I2" s="16" t="s">
        <v>22</v>
      </c>
    </row>
    <row r="3" spans="1:9" s="17" customFormat="1" ht="134.5" customHeight="1">
      <c r="A3" s="18">
        <v>1</v>
      </c>
      <c r="B3" s="37" t="s">
        <v>45</v>
      </c>
      <c r="C3" s="74" t="s">
        <v>48</v>
      </c>
      <c r="D3" s="74"/>
      <c r="E3" s="74"/>
      <c r="F3" s="74"/>
      <c r="G3" s="35">
        <f>Продвижение!F11</f>
        <v>1658000</v>
      </c>
      <c r="H3" s="32">
        <f>Продвижение!C11</f>
        <v>66000</v>
      </c>
      <c r="I3" s="19" t="s">
        <v>53</v>
      </c>
    </row>
    <row r="4" spans="1:9" s="17" customFormat="1" ht="97" customHeight="1">
      <c r="A4" s="18">
        <v>2</v>
      </c>
      <c r="B4" s="37" t="s">
        <v>46</v>
      </c>
      <c r="C4" s="74" t="s">
        <v>47</v>
      </c>
      <c r="D4" s="74"/>
      <c r="E4" s="74"/>
      <c r="F4" s="74"/>
      <c r="G4" s="35">
        <f>Продакшен!G8</f>
        <v>430000</v>
      </c>
      <c r="H4" s="32"/>
      <c r="I4" s="19"/>
    </row>
    <row r="5" spans="1:9" s="17" customFormat="1" ht="50" customHeight="1">
      <c r="A5" s="79" t="s">
        <v>24</v>
      </c>
      <c r="B5" s="80"/>
      <c r="C5" s="80"/>
      <c r="D5" s="80"/>
      <c r="E5" s="80"/>
      <c r="F5" s="81"/>
      <c r="G5" s="30">
        <f>SUM(G3:G4)</f>
        <v>2088000</v>
      </c>
      <c r="H5" s="64"/>
      <c r="I5" s="65"/>
    </row>
    <row r="6" spans="1:9" s="17" customFormat="1" ht="50" customHeight="1" thickBot="1">
      <c r="A6" s="90" t="s">
        <v>25</v>
      </c>
      <c r="B6" s="91"/>
      <c r="C6" s="91"/>
      <c r="D6" s="91"/>
      <c r="E6" s="91"/>
      <c r="F6" s="91"/>
      <c r="G6" s="31">
        <f>G5*1.2</f>
        <v>2505600</v>
      </c>
      <c r="H6" s="66"/>
      <c r="I6" s="67"/>
    </row>
    <row r="7" spans="1:9" ht="45" customHeight="1" thickBot="1">
      <c r="G7" s="22"/>
      <c r="H7" s="23"/>
    </row>
    <row r="8" spans="1:9" ht="52" customHeight="1">
      <c r="B8" s="88" t="s">
        <v>23</v>
      </c>
      <c r="C8" s="89"/>
      <c r="D8" s="89"/>
      <c r="E8" s="82">
        <f>H3</f>
        <v>66000</v>
      </c>
      <c r="F8" s="82"/>
      <c r="G8" s="83"/>
      <c r="H8" s="15"/>
    </row>
    <row r="9" spans="1:9" ht="52" customHeight="1">
      <c r="B9" s="75" t="s">
        <v>51</v>
      </c>
      <c r="C9" s="76"/>
      <c r="D9" s="76"/>
      <c r="E9" s="84">
        <f>Продвижение!C6+Продвижение!C9</f>
        <v>26000</v>
      </c>
      <c r="F9" s="84"/>
      <c r="G9" s="85"/>
      <c r="H9" s="15"/>
    </row>
    <row r="10" spans="1:9" ht="52" customHeight="1" thickBot="1">
      <c r="B10" s="77" t="s">
        <v>52</v>
      </c>
      <c r="C10" s="78"/>
      <c r="D10" s="78"/>
      <c r="E10" s="86">
        <f>Продвижение!G11</f>
        <v>19.212121212121211</v>
      </c>
      <c r="F10" s="86"/>
      <c r="G10" s="87"/>
    </row>
    <row r="11" spans="1:9" ht="15">
      <c r="G11" s="21"/>
    </row>
  </sheetData>
  <mergeCells count="14">
    <mergeCell ref="B9:D9"/>
    <mergeCell ref="B10:D10"/>
    <mergeCell ref="A5:F5"/>
    <mergeCell ref="E8:G8"/>
    <mergeCell ref="E9:G9"/>
    <mergeCell ref="E10:G10"/>
    <mergeCell ref="B8:D8"/>
    <mergeCell ref="A6:F6"/>
    <mergeCell ref="H5:I6"/>
    <mergeCell ref="A1:I1"/>
    <mergeCell ref="A2:B2"/>
    <mergeCell ref="C2:F2"/>
    <mergeCell ref="C3:F3"/>
    <mergeCell ref="C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sqref="A1:G1"/>
    </sheetView>
  </sheetViews>
  <sheetFormatPr baseColWidth="10" defaultColWidth="8.83203125" defaultRowHeight="16"/>
  <cols>
    <col min="1" max="1" width="63.83203125" style="10" customWidth="1"/>
    <col min="2" max="2" width="45" style="10" customWidth="1"/>
    <col min="3" max="3" width="32" style="10" customWidth="1"/>
    <col min="4" max="4" width="17.83203125" style="10" customWidth="1"/>
    <col min="5" max="5" width="19" style="10" customWidth="1"/>
    <col min="6" max="6" width="21.33203125" style="10" customWidth="1"/>
    <col min="7" max="7" width="21.83203125" style="10" customWidth="1"/>
    <col min="8" max="8" width="8.83203125" style="10"/>
    <col min="9" max="9" width="9.6640625" style="10" bestFit="1" customWidth="1"/>
    <col min="10" max="16384" width="8.83203125" style="10"/>
  </cols>
  <sheetData>
    <row r="1" spans="1:7" ht="62">
      <c r="A1" s="92" t="s">
        <v>50</v>
      </c>
      <c r="B1" s="93"/>
      <c r="C1" s="93"/>
      <c r="D1" s="93"/>
      <c r="E1" s="93"/>
      <c r="F1" s="93"/>
      <c r="G1" s="94"/>
    </row>
    <row r="2" spans="1:7">
      <c r="A2" s="95" t="s">
        <v>8</v>
      </c>
      <c r="B2" s="97" t="s">
        <v>30</v>
      </c>
      <c r="C2" s="97" t="s">
        <v>31</v>
      </c>
      <c r="D2" s="97" t="s">
        <v>9</v>
      </c>
      <c r="E2" s="97" t="s">
        <v>29</v>
      </c>
      <c r="F2" s="97" t="s">
        <v>10</v>
      </c>
      <c r="G2" s="98" t="s">
        <v>11</v>
      </c>
    </row>
    <row r="3" spans="1:7">
      <c r="A3" s="96"/>
      <c r="B3" s="97"/>
      <c r="C3" s="97"/>
      <c r="D3" s="97"/>
      <c r="E3" s="97"/>
      <c r="F3" s="97"/>
      <c r="G3" s="98"/>
    </row>
    <row r="4" spans="1:7" ht="42" customHeight="1">
      <c r="A4" s="96"/>
      <c r="B4" s="97"/>
      <c r="C4" s="97"/>
      <c r="D4" s="97"/>
      <c r="E4" s="97"/>
      <c r="F4" s="97"/>
      <c r="G4" s="98"/>
    </row>
    <row r="5" spans="1:7" ht="49" customHeight="1">
      <c r="A5" s="58" t="s">
        <v>57</v>
      </c>
      <c r="B5" s="59" t="s">
        <v>12</v>
      </c>
      <c r="C5" s="60">
        <f>4000*5</f>
        <v>20000</v>
      </c>
      <c r="D5" s="60">
        <f>C5*2</f>
        <v>40000</v>
      </c>
      <c r="E5" s="60" t="s">
        <v>13</v>
      </c>
      <c r="F5" s="60">
        <v>500000</v>
      </c>
      <c r="G5" s="61">
        <f>F5/C5</f>
        <v>25</v>
      </c>
    </row>
    <row r="6" spans="1:7" ht="49" customHeight="1">
      <c r="A6" s="58" t="s">
        <v>42</v>
      </c>
      <c r="B6" s="62" t="s">
        <v>39</v>
      </c>
      <c r="C6" s="60">
        <v>6000</v>
      </c>
      <c r="D6" s="60">
        <f>C6*5</f>
        <v>30000</v>
      </c>
      <c r="E6" s="63" t="s">
        <v>41</v>
      </c>
      <c r="F6" s="60">
        <v>100000</v>
      </c>
      <c r="G6" s="61">
        <f>F6/C6</f>
        <v>16.666666666666668</v>
      </c>
    </row>
    <row r="7" spans="1:7" ht="49" customHeight="1">
      <c r="A7" s="53" t="s">
        <v>40</v>
      </c>
      <c r="B7" s="54" t="s">
        <v>36</v>
      </c>
      <c r="C7" s="48">
        <f>2000*10</f>
        <v>20000</v>
      </c>
      <c r="D7" s="48">
        <f>C7*8</f>
        <v>160000</v>
      </c>
      <c r="E7" s="48" t="s">
        <v>17</v>
      </c>
      <c r="F7" s="48">
        <v>500000</v>
      </c>
      <c r="G7" s="49">
        <f>F7/C7</f>
        <v>25</v>
      </c>
    </row>
    <row r="8" spans="1:7" ht="49" customHeight="1">
      <c r="A8" s="53" t="s">
        <v>43</v>
      </c>
      <c r="B8" s="54" t="s">
        <v>44</v>
      </c>
      <c r="C8" s="55">
        <v>2000000</v>
      </c>
      <c r="D8" s="48">
        <f>2000000/3</f>
        <v>666666.66666666663</v>
      </c>
      <c r="E8" s="55" t="s">
        <v>41</v>
      </c>
      <c r="F8" s="48">
        <f>C8/1000*50</f>
        <v>100000</v>
      </c>
      <c r="G8" s="49">
        <v>1</v>
      </c>
    </row>
    <row r="9" spans="1:7" ht="49" customHeight="1">
      <c r="A9" s="56" t="s">
        <v>54</v>
      </c>
      <c r="B9" s="57" t="s">
        <v>14</v>
      </c>
      <c r="C9" s="46">
        <v>20000</v>
      </c>
      <c r="D9" s="46">
        <v>80000</v>
      </c>
      <c r="E9" s="46" t="s">
        <v>18</v>
      </c>
      <c r="F9" s="46">
        <v>268000</v>
      </c>
      <c r="G9" s="47">
        <f>F9/C9</f>
        <v>13.4</v>
      </c>
    </row>
    <row r="10" spans="1:7" ht="261" customHeight="1">
      <c r="A10" s="28" t="s">
        <v>59</v>
      </c>
      <c r="B10" s="29"/>
      <c r="C10" s="27"/>
      <c r="D10" s="27"/>
      <c r="E10" s="27"/>
      <c r="F10" s="27">
        <v>190000</v>
      </c>
      <c r="G10" s="33" t="s">
        <v>15</v>
      </c>
    </row>
    <row r="11" spans="1:7" ht="39" customHeight="1" thickBot="1">
      <c r="A11" s="11"/>
      <c r="B11" s="12"/>
      <c r="C11" s="13">
        <f>C5+C6+C7+C9</f>
        <v>66000</v>
      </c>
      <c r="D11" s="13">
        <f>D5+D7+D9</f>
        <v>280000</v>
      </c>
      <c r="E11" s="13"/>
      <c r="F11" s="36">
        <f>SUM(F5:F10)</f>
        <v>1658000</v>
      </c>
      <c r="G11" s="14">
        <f>(F5+F7+F9)/C11</f>
        <v>19.212121212121211</v>
      </c>
    </row>
    <row r="12" spans="1:7" ht="17" thickBot="1"/>
    <row r="13" spans="1:7" ht="41" customHeight="1">
      <c r="B13" s="38" t="s">
        <v>26</v>
      </c>
      <c r="C13" s="39">
        <f>F11</f>
        <v>1658000</v>
      </c>
    </row>
    <row r="14" spans="1:7" ht="41" customHeight="1">
      <c r="B14" s="40" t="s">
        <v>27</v>
      </c>
      <c r="C14" s="41">
        <f>F11-F10</f>
        <v>1468000</v>
      </c>
    </row>
    <row r="15" spans="1:7" ht="41" customHeight="1">
      <c r="B15" s="42" t="s">
        <v>16</v>
      </c>
      <c r="C15" s="43">
        <f>G11</f>
        <v>19.212121212121211</v>
      </c>
    </row>
    <row r="16" spans="1:7" ht="41" customHeight="1" thickBot="1">
      <c r="B16" s="44" t="s">
        <v>28</v>
      </c>
      <c r="C16" s="45">
        <f>C13*1.2</f>
        <v>1989600</v>
      </c>
      <c r="D16" s="34"/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showGridLines="0" workbookViewId="0">
      <selection activeCell="A3" sqref="A3"/>
    </sheetView>
  </sheetViews>
  <sheetFormatPr baseColWidth="10" defaultColWidth="12" defaultRowHeight="15"/>
  <cols>
    <col min="1" max="1" width="68.83203125" style="9" customWidth="1"/>
    <col min="2" max="2" width="23.6640625" style="1" customWidth="1"/>
    <col min="3" max="3" width="28.6640625" style="1" customWidth="1"/>
    <col min="4" max="4" width="31.1640625" style="1" customWidth="1"/>
    <col min="5" max="7" width="16.83203125" style="1" customWidth="1"/>
    <col min="8" max="16384" width="12" style="1"/>
  </cols>
  <sheetData>
    <row r="1" spans="1:7" ht="63" customHeight="1">
      <c r="A1" s="99" t="s">
        <v>32</v>
      </c>
      <c r="B1" s="100"/>
      <c r="C1" s="100"/>
      <c r="D1" s="100"/>
      <c r="E1" s="100"/>
      <c r="F1" s="100"/>
      <c r="G1" s="101"/>
    </row>
    <row r="2" spans="1:7" s="2" customFormat="1" ht="56" customHeight="1">
      <c r="A2" s="50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2" t="s">
        <v>6</v>
      </c>
    </row>
    <row r="3" spans="1:7" ht="83" customHeight="1">
      <c r="A3" s="3" t="s">
        <v>56</v>
      </c>
      <c r="B3" s="106" t="s">
        <v>34</v>
      </c>
      <c r="C3" s="4" t="s">
        <v>49</v>
      </c>
      <c r="D3" s="106" t="s">
        <v>33</v>
      </c>
      <c r="E3" s="5">
        <v>80000</v>
      </c>
      <c r="F3" s="4">
        <v>1</v>
      </c>
      <c r="G3" s="6">
        <v>80000</v>
      </c>
    </row>
    <row r="4" spans="1:7" ht="109" customHeight="1">
      <c r="A4" s="3" t="s">
        <v>60</v>
      </c>
      <c r="B4" s="107"/>
      <c r="C4" s="4" t="s">
        <v>61</v>
      </c>
      <c r="D4" s="108"/>
      <c r="E4" s="5">
        <v>90000</v>
      </c>
      <c r="F4" s="4">
        <v>1</v>
      </c>
      <c r="G4" s="6">
        <v>90000</v>
      </c>
    </row>
    <row r="5" spans="1:7" ht="160" customHeight="1">
      <c r="A5" s="3" t="s">
        <v>35</v>
      </c>
      <c r="B5" s="107"/>
      <c r="C5" s="4" t="s">
        <v>62</v>
      </c>
      <c r="D5" s="4" t="s">
        <v>55</v>
      </c>
      <c r="E5" s="5">
        <v>120000</v>
      </c>
      <c r="F5" s="4">
        <v>1</v>
      </c>
      <c r="G5" s="6">
        <f>E5*F5</f>
        <v>120000</v>
      </c>
    </row>
    <row r="6" spans="1:7" ht="35" customHeight="1">
      <c r="A6" s="3" t="s">
        <v>58</v>
      </c>
      <c r="B6" s="108"/>
      <c r="C6" s="4"/>
      <c r="D6" s="4"/>
      <c r="E6" s="5">
        <v>35000</v>
      </c>
      <c r="F6" s="4">
        <v>4</v>
      </c>
      <c r="G6" s="6">
        <f>E6*F6</f>
        <v>140000</v>
      </c>
    </row>
    <row r="7" spans="1:7" ht="35" customHeight="1">
      <c r="A7" s="109" t="s">
        <v>37</v>
      </c>
      <c r="B7" s="110"/>
      <c r="C7" s="110"/>
      <c r="D7" s="110"/>
      <c r="E7" s="110"/>
      <c r="F7" s="110"/>
      <c r="G7" s="111"/>
    </row>
    <row r="8" spans="1:7" ht="39" customHeight="1">
      <c r="A8" s="102" t="s">
        <v>7</v>
      </c>
      <c r="B8" s="103"/>
      <c r="C8" s="103"/>
      <c r="D8" s="103"/>
      <c r="E8" s="103"/>
      <c r="F8" s="103"/>
      <c r="G8" s="7">
        <f>SUM(G3:G6)</f>
        <v>430000</v>
      </c>
    </row>
    <row r="9" spans="1:7" ht="39" customHeight="1" thickBot="1">
      <c r="A9" s="104" t="s">
        <v>25</v>
      </c>
      <c r="B9" s="105"/>
      <c r="C9" s="105"/>
      <c r="D9" s="105"/>
      <c r="E9" s="105"/>
      <c r="F9" s="105"/>
      <c r="G9" s="8">
        <f>G8*1.2</f>
        <v>516000</v>
      </c>
    </row>
  </sheetData>
  <mergeCells count="6">
    <mergeCell ref="A1:G1"/>
    <mergeCell ref="A8:F8"/>
    <mergeCell ref="A9:F9"/>
    <mergeCell ref="B3:B6"/>
    <mergeCell ref="D3:D4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Продвижение</vt:lpstr>
      <vt:lpstr>Продакшен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Microsoft Office</cp:lastModifiedBy>
  <dcterms:created xsi:type="dcterms:W3CDTF">2021-01-07T20:34:27Z</dcterms:created>
  <dcterms:modified xsi:type="dcterms:W3CDTF">2021-02-10T07:17:29Z</dcterms:modified>
</cp:coreProperties>
</file>