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yagolovina/Desktop/ВО_РПД/"/>
    </mc:Choice>
  </mc:AlternateContent>
  <xr:revisionPtr revIDLastSave="0" documentId="13_ncr:1_{57273FE3-9F66-3C4B-A17F-9D34529B1D97}" xr6:coauthVersionLast="46" xr6:coauthVersionMax="46" xr10:uidLastSave="{00000000-0000-0000-0000-000000000000}"/>
  <bookViews>
    <workbookView xWindow="1460" yWindow="500" windowWidth="27020" windowHeight="17500" xr2:uid="{00000000-000D-0000-FFFF-FFFF00000000}"/>
  </bookViews>
  <sheets>
    <sheet name="Общий" sheetId="3" r:id="rId1"/>
    <sheet name="Продвижение + В2М_Редакция" sheetId="2" r:id="rId2"/>
    <sheet name="Видео + ивент" sheetId="1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2" l="1"/>
  <c r="G3" i="3"/>
  <c r="G5" i="3"/>
  <c r="G6" i="3"/>
  <c r="G4" i="3"/>
  <c r="C13" i="1"/>
  <c r="C12" i="1"/>
  <c r="E9" i="3"/>
  <c r="G6" i="2"/>
  <c r="D6" i="2"/>
  <c r="C5" i="2"/>
  <c r="C7" i="2"/>
  <c r="C11" i="2"/>
  <c r="G11" i="2"/>
  <c r="G9" i="2"/>
  <c r="D9" i="2"/>
  <c r="E10" i="3"/>
  <c r="H3" i="3"/>
  <c r="D5" i="2"/>
  <c r="D7" i="2"/>
  <c r="D11" i="2"/>
  <c r="G7" i="2"/>
  <c r="C14" i="2"/>
  <c r="G8" i="2"/>
  <c r="E8" i="3"/>
  <c r="C15" i="2"/>
  <c r="C13" i="2"/>
  <c r="C16" i="2"/>
  <c r="G5" i="2"/>
</calcChain>
</file>

<file path=xl/sharedStrings.xml><?xml version="1.0" encoding="utf-8"?>
<sst xmlns="http://schemas.openxmlformats.org/spreadsheetml/2006/main" count="66" uniqueCount="63">
  <si>
    <t>РАБОТА</t>
  </si>
  <si>
    <t>СРОК</t>
  </si>
  <si>
    <t>СТОИМОСТЬ</t>
  </si>
  <si>
    <t xml:space="preserve">ИТОГО: </t>
  </si>
  <si>
    <t>Инструмент продвижения</t>
  </si>
  <si>
    <t>Уникальный охват</t>
  </si>
  <si>
    <t>Цена без налогов</t>
  </si>
  <si>
    <t>Стоимость действия/отзыва</t>
  </si>
  <si>
    <t>Дочитывания статьи до конца</t>
  </si>
  <si>
    <t xml:space="preserve">Открытая статистика </t>
  </si>
  <si>
    <t xml:space="preserve">Просмотры   </t>
  </si>
  <si>
    <t>-</t>
  </si>
  <si>
    <t>Стоимость действия</t>
  </si>
  <si>
    <t>Скрины из ЛК блогеров</t>
  </si>
  <si>
    <t>Открытая статистика + ЛК</t>
  </si>
  <si>
    <t>Блоки работ</t>
  </si>
  <si>
    <t>Стоимость</t>
  </si>
  <si>
    <t>Количество пользователей, вовлеченных в коммуникацию</t>
  </si>
  <si>
    <t>Примечания</t>
  </si>
  <si>
    <t>Вовлеченные в коммуникацию с нативными материалами пользователи</t>
  </si>
  <si>
    <t>ИТОГО:</t>
  </si>
  <si>
    <t>ИТОГО С НДС:</t>
  </si>
  <si>
    <t>Итого стоимость размещения</t>
  </si>
  <si>
    <t>Итого стоимость размещения без учета административных работ</t>
  </si>
  <si>
    <t>Итого стоимость с учетом НДС</t>
  </si>
  <si>
    <t>Отчетность</t>
  </si>
  <si>
    <t>KPI, Единицы измерения</t>
  </si>
  <si>
    <t>KPI, План</t>
  </si>
  <si>
    <t>Просмотры и все действия с постом 
(лайки, шеры, комменты)</t>
  </si>
  <si>
    <t>СПЕЦПРОЕКТ "РАЗГОВОР ПО ДУШАМ"</t>
  </si>
  <si>
    <t>Прочтения</t>
  </si>
  <si>
    <t>Статистика из ЯМ</t>
  </si>
  <si>
    <t>Видео-продвижение на YouTube (ролик-манифест)</t>
  </si>
  <si>
    <t>3 материала на каналах Яндекс.Дзен (авторский текст + ссылка на бренд ролик/и) (эксперты)</t>
  </si>
  <si>
    <t>1 день</t>
  </si>
  <si>
    <t>Промо-продвижение видео на Яндекс.Дзен</t>
  </si>
  <si>
    <t>Просмотры (более 30 сек)</t>
  </si>
  <si>
    <t>Скрины из рекламных кабинетов</t>
  </si>
  <si>
    <t>10  публикаций амбассадоров Instagram + (блогеры участники) сторис</t>
  </si>
  <si>
    <t>Просмотров видео Яндекс Дзен +YouTube</t>
  </si>
  <si>
    <t xml:space="preserve"> Полный расчет видео-продакшена
- см. вкладку 2</t>
  </si>
  <si>
    <t>Это пользователи, которые сделали активное действие - продемонтрировали, что материал вызвал у них интерес: дочитали до конца, посмотрели видео, лайкнули пост + добавили в закладки + оставили комментарий и тд.</t>
  </si>
  <si>
    <t>ПОДГОТОВКА</t>
  </si>
  <si>
    <t>ПРОИЗВОДСТВО</t>
  </si>
  <si>
    <t>2. Аренда помещения (г. Москва)</t>
  </si>
  <si>
    <t>Тайминг на производство составляется отдельно после одобрения сценариев</t>
  </si>
  <si>
    <t>СТОИМОСТЬ ТАКСИ и ПОДАРКОВ УЧАСТНИКАМ НЕ ВКЛЮЧЕНА В СТОИМОСТЬ</t>
  </si>
  <si>
    <t>Ивент + видео-продакшен</t>
  </si>
  <si>
    <t>Продакшен роликов и ивент</t>
  </si>
  <si>
    <t>7 - 10 дней после подписания договора</t>
  </si>
  <si>
    <t>4. Гайдлайн мероприятия
5. Пресс-вол (дизайн + производство)</t>
  </si>
  <si>
    <r>
      <t xml:space="preserve">РАБОТА В2М_РЕДАКЦИИ: 
1. Написание тексто-графического контента
2. Административные работы: авторский надзор за размещением, отработка обратной связи, авторские права
3. Создание HUB-а или МУЛЬТИМЕДИЙНОГО ЛЕНДИНГА (на выбор клиента + в зависимости от итогового количества материалов) на готовом решении B2M_Web_Solutions (www.b2m-ws.ru). </t>
    </r>
    <r>
      <rPr>
        <sz val="12"/>
        <color theme="1"/>
        <rFont val="Calibri"/>
        <family val="2"/>
        <scheme val="minor"/>
      </rPr>
      <t xml:space="preserve">
*** Все тексто-графические материалы перед загрузкой проходят рерайт, чтобы поисковики считывали их как уникальные</t>
    </r>
  </si>
  <si>
    <t>Полный медиаплан - см. вкладку 1.</t>
  </si>
  <si>
    <t>Продвижение 
+ тексто-графический продакшен 
+ HUB/мультимедийный лендинг</t>
  </si>
  <si>
    <t>ОНЛАЙН</t>
  </si>
  <si>
    <t>ОФФЛАЙН</t>
  </si>
  <si>
    <t>1. Создание креативной концепции ивента
2. Сценарии для всех роликов
3. Шутинг план и план ивента</t>
  </si>
  <si>
    <t>4. Кейтеринг для гостей 
("уровень" угощений может быть очень разным - от пирожных до черной икры с шампанским. Цена приведена ориентировочная)</t>
  </si>
  <si>
    <t>3. Съемочный процесс: 
- съемка: арт-директор от В2М, оператор, 2 камеры, свет, администратор, репортер от В2М_Редакции
- гример
- открывающие и закрывающие + отбивочные титры (создаются на основе ббука)
- подбор музыки из бесплатных аудио-стоков
- цветокоррекция, работа со звуком
- выбор дублей и монтаж
- графика
- выгрузка на YouTube, текстовое оформление ролика, хэштеги, таймкоды, описание 
 - фото продакшен на съемке ("парадно-выходной" и бэкстейдж)</t>
  </si>
  <si>
    <r>
      <t xml:space="preserve">РЕЗУЛЬТАТ РАБОТ: 
</t>
    </r>
    <r>
      <rPr>
        <sz val="14"/>
        <color theme="1"/>
        <rFont val="Calibri (Основной текст)"/>
        <charset val="204"/>
      </rPr>
      <t xml:space="preserve">1. Фото сессия участников и спикеров 
2. Фото сессия «за кадром» 
</t>
    </r>
    <r>
      <rPr>
        <sz val="14"/>
        <color theme="1"/>
        <rFont val="Calibri"/>
        <family val="2"/>
        <charset val="204"/>
        <scheme val="minor"/>
      </rPr>
      <t xml:space="preserve">
3. Набор цитат для статьей на основе выступлений спикеров (гонорар корреспондента заложен в тексто-графическом продакшене)
4. «ПАРАДНО - ВЫХОДНЫЕ» РОЛИКИ:
4.1 - 3 спикера от клиента (видео записи их выступлений, до 4 минут)
4.2 - 10 роликов от приглашенных гостей, сценарий ролика пишет наш копирайтер и заранее (до начала съемок) согласовывается с гостями (до 2 минут)
4.3 - один общий ролик "Манифест" (до 1,5 минут)</t>
    </r>
  </si>
  <si>
    <t>MAMSILA.RU  МАРАФОН (3 обзора с видео)</t>
  </si>
  <si>
    <t>ПРОДВИЖЕНИЕ (период 2 месяца)</t>
  </si>
  <si>
    <r>
      <t>1. Работа с героями/ экспертами</t>
    </r>
    <r>
      <rPr>
        <b/>
        <sz val="11"/>
        <color rgb="FFC00000"/>
        <rFont val="Calibri (Основной текст)"/>
        <charset val="204"/>
      </rPr>
      <t xml:space="preserve"> (3 человека от бренда и 10 амбассадоров (подбираются и приглашаются 12 на случай форс-мажора):</t>
    </r>
    <r>
      <rPr>
        <b/>
        <sz val="11"/>
        <color rgb="FFFF0000"/>
        <rFont val="Calibri (Основной текст)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- поиск, договоренности, согласование сценария, 
- репетиция,  авторский надзор за съемкой, административные вопросы, соглашение о передаче авторских прав,
- замена спикера в случае необходимости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</si>
</sst>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#,##0.00\ &quot;₽&quot;"/>
  </numFmts>
  <fonts count="2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48"/>
      <color theme="1"/>
      <name val=" calibri"/>
    </font>
    <font>
      <sz val="11"/>
      <color theme="1"/>
      <name val=" calibri"/>
    </font>
    <font>
      <b/>
      <sz val="14"/>
      <color theme="1"/>
      <name val=" calibri"/>
    </font>
    <font>
      <sz val="14"/>
      <color theme="1"/>
      <name val=" calibri"/>
    </font>
    <font>
      <b/>
      <sz val="24"/>
      <color theme="1"/>
      <name val=" calibri"/>
    </font>
    <font>
      <b/>
      <sz val="26"/>
      <color theme="1"/>
      <name val=" calibri"/>
    </font>
    <font>
      <b/>
      <sz val="16"/>
      <color theme="1"/>
      <name val=" calibri"/>
    </font>
    <font>
      <sz val="16"/>
      <color theme="1"/>
      <name val=" calibri"/>
    </font>
    <font>
      <b/>
      <sz val="24"/>
      <color theme="1"/>
      <name val=" calibri"/>
      <charset val="204"/>
    </font>
    <font>
      <b/>
      <sz val="18"/>
      <color theme="1"/>
      <name val=" calibri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 (Основной текст)"/>
      <charset val="204"/>
    </font>
    <font>
      <sz val="14"/>
      <color theme="1"/>
      <name val="Calibri"/>
      <family val="2"/>
      <charset val="204"/>
      <scheme val="minor"/>
    </font>
    <font>
      <b/>
      <sz val="11"/>
      <color rgb="FFC00000"/>
      <name val="Calibri (Основной текст)"/>
      <charset val="204"/>
    </font>
    <font>
      <sz val="14"/>
      <color theme="1"/>
      <name val="Calibri (Основной текст)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5" fillId="2" borderId="8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 readingOrder="1"/>
    </xf>
    <xf numFmtId="3" fontId="5" fillId="2" borderId="9" xfId="0" applyNumberFormat="1" applyFont="1" applyFill="1" applyBorder="1" applyAlignment="1">
      <alignment horizontal="center" vertical="center" wrapText="1" readingOrder="1"/>
    </xf>
    <xf numFmtId="0" fontId="10" fillId="0" borderId="0" xfId="0" applyFont="1"/>
    <xf numFmtId="0" fontId="11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164" fontId="13" fillId="0" borderId="5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 readingOrder="1"/>
    </xf>
    <xf numFmtId="0" fontId="2" fillId="0" borderId="0" xfId="0" applyFont="1"/>
    <xf numFmtId="164" fontId="15" fillId="0" borderId="5" xfId="0" applyNumberFormat="1" applyFont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 wrapText="1" readingOrder="1"/>
    </xf>
    <xf numFmtId="0" fontId="18" fillId="0" borderId="5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 readingOrder="1"/>
    </xf>
    <xf numFmtId="3" fontId="1" fillId="0" borderId="5" xfId="0" applyNumberFormat="1" applyFont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 readingOrder="1"/>
    </xf>
    <xf numFmtId="0" fontId="1" fillId="0" borderId="0" xfId="0" applyFont="1"/>
    <xf numFmtId="0" fontId="4" fillId="2" borderId="17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left" vertical="center" wrapText="1" indent="1" readingOrder="1"/>
    </xf>
    <xf numFmtId="0" fontId="4" fillId="0" borderId="4" xfId="0" applyFont="1" applyFill="1" applyBorder="1" applyAlignment="1">
      <alignment horizontal="left" vertical="center" wrapText="1" indent="1" readingOrder="1"/>
    </xf>
    <xf numFmtId="0" fontId="8" fillId="0" borderId="4" xfId="0" applyFont="1" applyFill="1" applyBorder="1" applyAlignment="1">
      <alignment horizontal="left" vertical="center" wrapText="1" indent="1" readingOrder="1"/>
    </xf>
    <xf numFmtId="0" fontId="5" fillId="2" borderId="7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indent="1"/>
    </xf>
    <xf numFmtId="0" fontId="0" fillId="3" borderId="0" xfId="0" applyFill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3" fontId="0" fillId="3" borderId="17" xfId="0" applyNumberForma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wrapText="1" indent="1"/>
    </xf>
    <xf numFmtId="3" fontId="5" fillId="0" borderId="17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left" vertical="center" wrapText="1" readingOrder="1"/>
    </xf>
    <xf numFmtId="0" fontId="6" fillId="2" borderId="3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horizontal="left" vertical="center" wrapText="1" indent="1" readingOrder="1"/>
    </xf>
    <xf numFmtId="0" fontId="4" fillId="2" borderId="4" xfId="0" applyFont="1" applyFill="1" applyBorder="1" applyAlignment="1">
      <alignment horizontal="left" vertical="center" wrapText="1" inden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22" fillId="0" borderId="20" xfId="0" applyFont="1" applyBorder="1" applyAlignment="1">
      <alignment horizontal="left" vertical="center" wrapText="1" indent="1"/>
    </xf>
    <xf numFmtId="0" fontId="3" fillId="2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 indent="1"/>
    </xf>
    <xf numFmtId="0" fontId="20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showGridLines="0" tabSelected="1" zoomScale="93" zoomScaleNormal="93" zoomScalePageLayoutView="93" workbookViewId="0">
      <selection activeCell="E10" sqref="E10:G10"/>
    </sheetView>
  </sheetViews>
  <sheetFormatPr baseColWidth="10" defaultColWidth="8.83203125" defaultRowHeight="21"/>
  <cols>
    <col min="1" max="1" width="6.5" style="7" customWidth="1"/>
    <col min="2" max="2" width="57" style="11" customWidth="1"/>
    <col min="3" max="5" width="8.83203125" style="12"/>
    <col min="6" max="6" width="26.1640625" style="12" customWidth="1"/>
    <col min="7" max="7" width="29" style="15" customWidth="1"/>
    <col min="8" max="8" width="29" style="12" customWidth="1"/>
    <col min="9" max="9" width="63.6640625" style="7" customWidth="1"/>
    <col min="10" max="16384" width="8.83203125" style="7"/>
  </cols>
  <sheetData>
    <row r="1" spans="1:9" ht="75" customHeight="1">
      <c r="A1" s="78" t="s">
        <v>29</v>
      </c>
      <c r="B1" s="79"/>
      <c r="C1" s="79"/>
      <c r="D1" s="79"/>
      <c r="E1" s="79"/>
      <c r="F1" s="79"/>
      <c r="G1" s="79"/>
      <c r="H1" s="79"/>
      <c r="I1" s="80"/>
    </row>
    <row r="2" spans="1:9" s="9" customFormat="1" ht="67" customHeight="1">
      <c r="A2" s="81" t="s">
        <v>15</v>
      </c>
      <c r="B2" s="82"/>
      <c r="C2" s="83"/>
      <c r="D2" s="83"/>
      <c r="E2" s="83"/>
      <c r="F2" s="83"/>
      <c r="G2" s="17" t="s">
        <v>16</v>
      </c>
      <c r="H2" s="16" t="s">
        <v>17</v>
      </c>
      <c r="I2" s="8" t="s">
        <v>18</v>
      </c>
    </row>
    <row r="3" spans="1:9" s="9" customFormat="1" ht="108" customHeight="1">
      <c r="A3" s="46" t="s">
        <v>54</v>
      </c>
      <c r="B3" s="27" t="s">
        <v>53</v>
      </c>
      <c r="C3" s="84" t="s">
        <v>52</v>
      </c>
      <c r="D3" s="84"/>
      <c r="E3" s="84"/>
      <c r="F3" s="84"/>
      <c r="G3" s="25">
        <f>'Продвижение + В2М_Редакция'!F11</f>
        <v>2070000</v>
      </c>
      <c r="H3" s="22">
        <f>'Продвижение + В2М_Редакция'!C11</f>
        <v>93000</v>
      </c>
      <c r="I3" s="10" t="s">
        <v>41</v>
      </c>
    </row>
    <row r="4" spans="1:9" s="9" customFormat="1" ht="108" customHeight="1">
      <c r="A4" s="46" t="s">
        <v>55</v>
      </c>
      <c r="B4" s="27" t="s">
        <v>47</v>
      </c>
      <c r="C4" s="84" t="s">
        <v>40</v>
      </c>
      <c r="D4" s="84"/>
      <c r="E4" s="84"/>
      <c r="F4" s="84"/>
      <c r="G4" s="25">
        <f>'Видео + ивент'!C12</f>
        <v>1110000</v>
      </c>
      <c r="H4" s="22"/>
      <c r="I4" s="10"/>
    </row>
    <row r="5" spans="1:9" s="9" customFormat="1" ht="50" customHeight="1">
      <c r="A5" s="61" t="s">
        <v>20</v>
      </c>
      <c r="B5" s="62"/>
      <c r="C5" s="62"/>
      <c r="D5" s="62"/>
      <c r="E5" s="62"/>
      <c r="F5" s="63"/>
      <c r="G5" s="20">
        <f>SUM(G3:G4)</f>
        <v>3180000</v>
      </c>
      <c r="H5" s="74"/>
      <c r="I5" s="75"/>
    </row>
    <row r="6" spans="1:9" s="9" customFormat="1" ht="50" customHeight="1" thickBot="1">
      <c r="A6" s="72" t="s">
        <v>21</v>
      </c>
      <c r="B6" s="73"/>
      <c r="C6" s="73"/>
      <c r="D6" s="73"/>
      <c r="E6" s="73"/>
      <c r="F6" s="73"/>
      <c r="G6" s="21">
        <f>G5*0.2+G5</f>
        <v>3816000</v>
      </c>
      <c r="H6" s="76"/>
      <c r="I6" s="77"/>
    </row>
    <row r="7" spans="1:9" ht="45" customHeight="1" thickBot="1">
      <c r="G7" s="13"/>
      <c r="H7" s="14"/>
    </row>
    <row r="8" spans="1:9" ht="52" customHeight="1">
      <c r="B8" s="70" t="s">
        <v>19</v>
      </c>
      <c r="C8" s="71"/>
      <c r="D8" s="71"/>
      <c r="E8" s="64">
        <f>H3</f>
        <v>93000</v>
      </c>
      <c r="F8" s="64"/>
      <c r="G8" s="65"/>
      <c r="H8" s="7"/>
    </row>
    <row r="9" spans="1:9" ht="52" customHeight="1">
      <c r="B9" s="57" t="s">
        <v>39</v>
      </c>
      <c r="C9" s="58"/>
      <c r="D9" s="58"/>
      <c r="E9" s="66">
        <f>'Продвижение + В2М_Редакция'!C6+'Продвижение + В2М_Редакция'!C8</f>
        <v>40000</v>
      </c>
      <c r="F9" s="66"/>
      <c r="G9" s="67"/>
      <c r="H9" s="7"/>
    </row>
    <row r="10" spans="1:9" ht="52" customHeight="1" thickBot="1">
      <c r="B10" s="59" t="s">
        <v>12</v>
      </c>
      <c r="C10" s="60"/>
      <c r="D10" s="60"/>
      <c r="E10" s="68">
        <f>'Продвижение + В2М_Редакция'!G11</f>
        <v>16.236559139784948</v>
      </c>
      <c r="F10" s="68"/>
      <c r="G10" s="69"/>
    </row>
    <row r="11" spans="1:9" ht="15">
      <c r="G11" s="12"/>
    </row>
  </sheetData>
  <mergeCells count="14">
    <mergeCell ref="H5:I6"/>
    <mergeCell ref="A1:I1"/>
    <mergeCell ref="A2:B2"/>
    <mergeCell ref="C2:F2"/>
    <mergeCell ref="C3:F3"/>
    <mergeCell ref="C4:F4"/>
    <mergeCell ref="B9:D9"/>
    <mergeCell ref="B10:D10"/>
    <mergeCell ref="A5:F5"/>
    <mergeCell ref="E8:G8"/>
    <mergeCell ref="E9:G9"/>
    <mergeCell ref="E10:G10"/>
    <mergeCell ref="B8:D8"/>
    <mergeCell ref="A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zoomScale="93" zoomScaleNormal="93" workbookViewId="0">
      <selection activeCell="F9" sqref="F9"/>
    </sheetView>
  </sheetViews>
  <sheetFormatPr baseColWidth="10" defaultColWidth="8.83203125" defaultRowHeight="16"/>
  <cols>
    <col min="1" max="1" width="82.83203125" style="51" customWidth="1"/>
    <col min="2" max="2" width="45" style="3" customWidth="1"/>
    <col min="3" max="3" width="32" style="3" customWidth="1"/>
    <col min="4" max="4" width="17.83203125" style="3" customWidth="1"/>
    <col min="5" max="5" width="19" style="3" customWidth="1"/>
    <col min="6" max="6" width="21.33203125" style="3" customWidth="1"/>
    <col min="7" max="7" width="21.83203125" style="3" customWidth="1"/>
    <col min="8" max="8" width="8.83203125" style="3"/>
    <col min="9" max="9" width="9.6640625" style="3" bestFit="1" customWidth="1"/>
    <col min="10" max="16384" width="8.83203125" style="3"/>
  </cols>
  <sheetData>
    <row r="1" spans="1:7" ht="62">
      <c r="A1" s="85" t="s">
        <v>61</v>
      </c>
      <c r="B1" s="86"/>
      <c r="C1" s="86"/>
      <c r="D1" s="86"/>
      <c r="E1" s="86"/>
      <c r="F1" s="86"/>
      <c r="G1" s="87"/>
    </row>
    <row r="2" spans="1:7">
      <c r="A2" s="88" t="s">
        <v>4</v>
      </c>
      <c r="B2" s="90" t="s">
        <v>26</v>
      </c>
      <c r="C2" s="90" t="s">
        <v>27</v>
      </c>
      <c r="D2" s="90" t="s">
        <v>5</v>
      </c>
      <c r="E2" s="90" t="s">
        <v>25</v>
      </c>
      <c r="F2" s="90" t="s">
        <v>6</v>
      </c>
      <c r="G2" s="91" t="s">
        <v>7</v>
      </c>
    </row>
    <row r="3" spans="1:7">
      <c r="A3" s="89"/>
      <c r="B3" s="90"/>
      <c r="C3" s="90"/>
      <c r="D3" s="90"/>
      <c r="E3" s="90"/>
      <c r="F3" s="90"/>
      <c r="G3" s="91"/>
    </row>
    <row r="4" spans="1:7" ht="42" customHeight="1">
      <c r="A4" s="89"/>
      <c r="B4" s="90"/>
      <c r="C4" s="90"/>
      <c r="D4" s="90"/>
      <c r="E4" s="90"/>
      <c r="F4" s="90"/>
      <c r="G4" s="91"/>
    </row>
    <row r="5" spans="1:7" ht="49" customHeight="1">
      <c r="A5" s="47" t="s">
        <v>33</v>
      </c>
      <c r="B5" s="19" t="s">
        <v>8</v>
      </c>
      <c r="C5" s="18">
        <f>4000*3</f>
        <v>12000</v>
      </c>
      <c r="D5" s="18">
        <f>C5*2</f>
        <v>24000</v>
      </c>
      <c r="E5" s="18" t="s">
        <v>9</v>
      </c>
      <c r="F5" s="18">
        <v>300000</v>
      </c>
      <c r="G5" s="23">
        <f>F5/C5</f>
        <v>25</v>
      </c>
    </row>
    <row r="6" spans="1:7" s="42" customFormat="1" ht="49" customHeight="1">
      <c r="A6" s="47" t="s">
        <v>35</v>
      </c>
      <c r="B6" s="36" t="s">
        <v>36</v>
      </c>
      <c r="C6" s="37">
        <v>20000</v>
      </c>
      <c r="D6" s="37">
        <f>C6*5</f>
        <v>100000</v>
      </c>
      <c r="E6" s="37" t="s">
        <v>37</v>
      </c>
      <c r="F6" s="37">
        <v>260000</v>
      </c>
      <c r="G6" s="41">
        <f>F6/C6</f>
        <v>13</v>
      </c>
    </row>
    <row r="7" spans="1:7" ht="49" customHeight="1">
      <c r="A7" s="48" t="s">
        <v>38</v>
      </c>
      <c r="B7" s="36" t="s">
        <v>28</v>
      </c>
      <c r="C7" s="18">
        <f>2000*10</f>
        <v>20000</v>
      </c>
      <c r="D7" s="18">
        <f>C7*8</f>
        <v>160000</v>
      </c>
      <c r="E7" s="18" t="s">
        <v>13</v>
      </c>
      <c r="F7" s="18">
        <v>500000</v>
      </c>
      <c r="G7" s="23">
        <f>F7/C7</f>
        <v>25</v>
      </c>
    </row>
    <row r="8" spans="1:7" ht="49" customHeight="1">
      <c r="A8" s="49" t="s">
        <v>32</v>
      </c>
      <c r="B8" s="19" t="s">
        <v>10</v>
      </c>
      <c r="C8" s="18">
        <v>20000</v>
      </c>
      <c r="D8" s="18">
        <v>80000</v>
      </c>
      <c r="E8" s="18" t="s">
        <v>14</v>
      </c>
      <c r="F8" s="18">
        <v>260000</v>
      </c>
      <c r="G8" s="23">
        <f>F8/C8</f>
        <v>13</v>
      </c>
    </row>
    <row r="9" spans="1:7" ht="49" customHeight="1">
      <c r="A9" s="49" t="s">
        <v>60</v>
      </c>
      <c r="B9" s="36" t="s">
        <v>30</v>
      </c>
      <c r="C9" s="18">
        <v>21000</v>
      </c>
      <c r="D9" s="18">
        <f>C9*2</f>
        <v>42000</v>
      </c>
      <c r="E9" s="37" t="s">
        <v>31</v>
      </c>
      <c r="F9" s="18">
        <v>450000</v>
      </c>
      <c r="G9" s="23">
        <f>F9/C9</f>
        <v>21.428571428571427</v>
      </c>
    </row>
    <row r="10" spans="1:7" ht="200" customHeight="1">
      <c r="A10" s="47" t="s">
        <v>51</v>
      </c>
      <c r="B10" s="19"/>
      <c r="C10" s="18"/>
      <c r="D10" s="18"/>
      <c r="E10" s="18"/>
      <c r="F10" s="18">
        <v>300000</v>
      </c>
      <c r="G10" s="23" t="s">
        <v>11</v>
      </c>
    </row>
    <row r="11" spans="1:7" ht="39" customHeight="1" thickBot="1">
      <c r="A11" s="50"/>
      <c r="B11" s="4"/>
      <c r="C11" s="5">
        <f>SUM(C5:C10)</f>
        <v>93000</v>
      </c>
      <c r="D11" s="5">
        <f>D5+D7+D8</f>
        <v>264000</v>
      </c>
      <c r="E11" s="5"/>
      <c r="F11" s="26">
        <f>SUM(F5:F10)</f>
        <v>2070000</v>
      </c>
      <c r="G11" s="6">
        <f>(F5+F7+F8+F9)/C11</f>
        <v>16.236559139784948</v>
      </c>
    </row>
    <row r="12" spans="1:7" ht="17" thickBot="1"/>
    <row r="13" spans="1:7" ht="41" customHeight="1">
      <c r="B13" s="28" t="s">
        <v>22</v>
      </c>
      <c r="C13" s="29">
        <f>F11</f>
        <v>2070000</v>
      </c>
    </row>
    <row r="14" spans="1:7" ht="41" customHeight="1">
      <c r="B14" s="30" t="s">
        <v>23</v>
      </c>
      <c r="C14" s="31">
        <f>F11-F10</f>
        <v>1770000</v>
      </c>
    </row>
    <row r="15" spans="1:7" ht="41" customHeight="1">
      <c r="B15" s="32" t="s">
        <v>12</v>
      </c>
      <c r="C15" s="33">
        <f>G11</f>
        <v>16.236559139784948</v>
      </c>
    </row>
    <row r="16" spans="1:7" ht="41" customHeight="1" thickBot="1">
      <c r="B16" s="34" t="s">
        <v>24</v>
      </c>
      <c r="C16" s="35">
        <f>C13*1.2</f>
        <v>2484000</v>
      </c>
      <c r="D16" s="24"/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showGridLines="0" topLeftCell="A2" zoomScale="101" workbookViewId="0">
      <selection activeCell="A7" sqref="A7"/>
    </sheetView>
  </sheetViews>
  <sheetFormatPr baseColWidth="10" defaultColWidth="12" defaultRowHeight="15"/>
  <cols>
    <col min="1" max="1" width="122.1640625" style="45" customWidth="1"/>
    <col min="2" max="2" width="34.1640625" style="1" customWidth="1"/>
    <col min="3" max="3" width="35.83203125" style="1" customWidth="1"/>
    <col min="4" max="16384" width="12" style="1"/>
  </cols>
  <sheetData>
    <row r="1" spans="1:4" ht="63" customHeight="1">
      <c r="A1" s="93" t="s">
        <v>48</v>
      </c>
      <c r="B1" s="93"/>
      <c r="C1" s="93"/>
    </row>
    <row r="2" spans="1:4" s="2" customFormat="1" ht="56" customHeight="1">
      <c r="A2" s="43" t="s">
        <v>0</v>
      </c>
      <c r="B2" s="38" t="s">
        <v>1</v>
      </c>
      <c r="C2" s="38" t="s">
        <v>2</v>
      </c>
    </row>
    <row r="3" spans="1:4" s="2" customFormat="1" ht="40" customHeight="1">
      <c r="A3" s="95" t="s">
        <v>42</v>
      </c>
      <c r="B3" s="95"/>
      <c r="C3" s="95"/>
    </row>
    <row r="4" spans="1:4" ht="55" customHeight="1">
      <c r="A4" s="44" t="s">
        <v>56</v>
      </c>
      <c r="B4" s="96" t="s">
        <v>49</v>
      </c>
      <c r="C4" s="40">
        <v>150000</v>
      </c>
    </row>
    <row r="5" spans="1:4" ht="55" customHeight="1">
      <c r="A5" s="44" t="s">
        <v>50</v>
      </c>
      <c r="B5" s="97"/>
      <c r="C5" s="40">
        <v>50000</v>
      </c>
    </row>
    <row r="6" spans="1:4" ht="40" customHeight="1">
      <c r="A6" s="95" t="s">
        <v>43</v>
      </c>
      <c r="B6" s="95"/>
      <c r="C6" s="95"/>
    </row>
    <row r="7" spans="1:4" ht="97" customHeight="1">
      <c r="A7" s="44" t="s">
        <v>62</v>
      </c>
      <c r="B7" s="39" t="s">
        <v>45</v>
      </c>
      <c r="C7" s="40">
        <v>180000</v>
      </c>
    </row>
    <row r="8" spans="1:4" ht="35" customHeight="1">
      <c r="A8" s="44" t="s">
        <v>44</v>
      </c>
      <c r="B8" s="53" t="s">
        <v>34</v>
      </c>
      <c r="C8" s="54">
        <v>30000</v>
      </c>
      <c r="D8" s="52"/>
    </row>
    <row r="9" spans="1:4" ht="165" customHeight="1">
      <c r="A9" s="44" t="s">
        <v>58</v>
      </c>
      <c r="B9" s="96" t="s">
        <v>45</v>
      </c>
      <c r="C9" s="40">
        <v>650000</v>
      </c>
      <c r="D9" s="52"/>
    </row>
    <row r="10" spans="1:4" ht="47" customHeight="1">
      <c r="A10" s="55" t="s">
        <v>57</v>
      </c>
      <c r="B10" s="97"/>
      <c r="C10" s="40">
        <v>50000</v>
      </c>
    </row>
    <row r="11" spans="1:4" ht="35" customHeight="1">
      <c r="A11" s="94" t="s">
        <v>46</v>
      </c>
      <c r="B11" s="94"/>
      <c r="C11" s="94"/>
    </row>
    <row r="12" spans="1:4" ht="39" customHeight="1">
      <c r="A12" s="98" t="s">
        <v>3</v>
      </c>
      <c r="B12" s="99"/>
      <c r="C12" s="56">
        <f>C4+C5+C7+C8+C9+C10</f>
        <v>1110000</v>
      </c>
    </row>
    <row r="13" spans="1:4" ht="39" customHeight="1">
      <c r="A13" s="98" t="s">
        <v>21</v>
      </c>
      <c r="B13" s="99"/>
      <c r="C13" s="56">
        <f>C12*0.2+C12</f>
        <v>1332000</v>
      </c>
    </row>
    <row r="14" spans="1:4" ht="234" customHeight="1">
      <c r="A14" s="92" t="s">
        <v>59</v>
      </c>
      <c r="B14" s="92"/>
      <c r="C14" s="92"/>
    </row>
  </sheetData>
  <mergeCells count="9">
    <mergeCell ref="A14:C14"/>
    <mergeCell ref="A1:C1"/>
    <mergeCell ref="A11:C11"/>
    <mergeCell ref="A3:C3"/>
    <mergeCell ref="A6:C6"/>
    <mergeCell ref="B4:B5"/>
    <mergeCell ref="B9:B10"/>
    <mergeCell ref="A12:B12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Продвижение + В2М_Редакция</vt:lpstr>
      <vt:lpstr>Видео + ивент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Microsoft Office</cp:lastModifiedBy>
  <dcterms:created xsi:type="dcterms:W3CDTF">2021-01-07T20:34:27Z</dcterms:created>
  <dcterms:modified xsi:type="dcterms:W3CDTF">2021-02-10T07:55:55Z</dcterms:modified>
</cp:coreProperties>
</file>